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630666d3d54d390/Documents/Kappa Sigma/KSAACF Finance/"/>
    </mc:Choice>
  </mc:AlternateContent>
  <xr:revisionPtr revIDLastSave="1974" documentId="13_ncr:1_{E25AD13B-7F44-4700-9078-A419A46C78D6}" xr6:coauthVersionLast="47" xr6:coauthVersionMax="47" xr10:uidLastSave="{3536CB61-2BC2-4E53-9851-DA692F73AA75}"/>
  <bookViews>
    <workbookView xWindow="51210" yWindow="105" windowWidth="25590" windowHeight="20760" xr2:uid="{00000000-000D-0000-FFFF-FFFF00000000}"/>
  </bookViews>
  <sheets>
    <sheet name="KSAACF" sheetId="1" r:id="rId1"/>
    <sheet name="KSAACF Projected Budget" sheetId="4" r:id="rId2"/>
    <sheet name="LE Celestial Monumen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39" i="1"/>
  <c r="N22" i="4"/>
  <c r="N46" i="1"/>
  <c r="M30" i="1" s="1"/>
  <c r="C10" i="4"/>
  <c r="D10" i="4" s="1"/>
  <c r="E10" i="4" s="1"/>
  <c r="F10" i="4" s="1"/>
  <c r="G10" i="4" s="1"/>
  <c r="H10" i="4" s="1"/>
  <c r="I10" i="4" s="1"/>
  <c r="J10" i="4" s="1"/>
  <c r="K10" i="4" s="1"/>
  <c r="L10" i="4" s="1"/>
  <c r="M10" i="4" s="1"/>
  <c r="B9" i="5"/>
  <c r="N10" i="4" l="1"/>
  <c r="N22" i="1"/>
  <c r="N10" i="1" l="1"/>
  <c r="B3" i="4" l="1"/>
  <c r="N17" i="1" l="1"/>
  <c r="N19" i="4" l="1"/>
  <c r="G5" i="1" l="1"/>
  <c r="N15" i="1"/>
  <c r="N37" i="1"/>
  <c r="K5" i="1"/>
  <c r="N33" i="1"/>
  <c r="N24" i="1"/>
  <c r="B9" i="4"/>
  <c r="C9" i="4" s="1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N35" i="4"/>
  <c r="B3" i="1"/>
  <c r="M4" i="1"/>
  <c r="N20" i="1"/>
  <c r="B7" i="1"/>
  <c r="B4" i="1"/>
  <c r="B8" i="1"/>
  <c r="C8" i="1" s="1"/>
  <c r="D8" i="1" s="1"/>
  <c r="N31" i="4"/>
  <c r="B5" i="1"/>
  <c r="B8" i="4"/>
  <c r="C8" i="4" s="1"/>
  <c r="D8" i="4" s="1"/>
  <c r="E8" i="4" s="1"/>
  <c r="F8" i="4" s="1"/>
  <c r="G8" i="4" s="1"/>
  <c r="H8" i="4" s="1"/>
  <c r="I8" i="4" s="1"/>
  <c r="J8" i="4" s="1"/>
  <c r="K8" i="4" s="1"/>
  <c r="L8" i="4" s="1"/>
  <c r="M8" i="4" s="1"/>
  <c r="N8" i="4" s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B5" i="4"/>
  <c r="B4" i="4"/>
  <c r="N38" i="4"/>
  <c r="N44" i="4"/>
  <c r="M28" i="4" s="1"/>
  <c r="N41" i="4"/>
  <c r="N40" i="4" s="1"/>
  <c r="N37" i="4"/>
  <c r="N36" i="4"/>
  <c r="N34" i="4"/>
  <c r="N33" i="4"/>
  <c r="N32" i="4"/>
  <c r="N30" i="4"/>
  <c r="N29" i="4"/>
  <c r="N27" i="4"/>
  <c r="N26" i="4"/>
  <c r="N25" i="4"/>
  <c r="N21" i="4"/>
  <c r="N20" i="4"/>
  <c r="N18" i="4"/>
  <c r="N17" i="4"/>
  <c r="N16" i="4"/>
  <c r="N15" i="4"/>
  <c r="L5" i="4"/>
  <c r="K5" i="4"/>
  <c r="J5" i="4"/>
  <c r="I5" i="4"/>
  <c r="H5" i="4"/>
  <c r="G5" i="4"/>
  <c r="F5" i="4"/>
  <c r="E5" i="4"/>
  <c r="D5" i="4"/>
  <c r="C5" i="4"/>
  <c r="M4" i="4"/>
  <c r="L4" i="4"/>
  <c r="K4" i="4"/>
  <c r="J4" i="4"/>
  <c r="I4" i="4"/>
  <c r="H4" i="4"/>
  <c r="G4" i="4"/>
  <c r="F4" i="4"/>
  <c r="E4" i="4"/>
  <c r="D4" i="4"/>
  <c r="C4" i="4"/>
  <c r="N19" i="1"/>
  <c r="D5" i="1"/>
  <c r="D4" i="1"/>
  <c r="F4" i="1"/>
  <c r="G4" i="1"/>
  <c r="H4" i="1"/>
  <c r="I4" i="1"/>
  <c r="J4" i="1"/>
  <c r="K4" i="1"/>
  <c r="L4" i="1"/>
  <c r="C4" i="1"/>
  <c r="H5" i="1"/>
  <c r="I5" i="1"/>
  <c r="J5" i="1"/>
  <c r="L5" i="1"/>
  <c r="E5" i="1"/>
  <c r="N42" i="1"/>
  <c r="C5" i="1"/>
  <c r="N38" i="1"/>
  <c r="N18" i="1"/>
  <c r="N35" i="1"/>
  <c r="N28" i="1"/>
  <c r="N32" i="1"/>
  <c r="N29" i="1"/>
  <c r="N27" i="1"/>
  <c r="N23" i="1"/>
  <c r="N21" i="1"/>
  <c r="N16" i="1"/>
  <c r="C7" i="1" l="1"/>
  <c r="N36" i="1"/>
  <c r="F5" i="1"/>
  <c r="F6" i="1" s="1"/>
  <c r="E4" i="1"/>
  <c r="E6" i="1" s="1"/>
  <c r="E8" i="1"/>
  <c r="F8" i="1" s="1"/>
  <c r="G8" i="1" s="1"/>
  <c r="H8" i="1" s="1"/>
  <c r="I8" i="1" s="1"/>
  <c r="J8" i="1" s="1"/>
  <c r="K8" i="1" s="1"/>
  <c r="L8" i="1" s="1"/>
  <c r="M8" i="1" s="1"/>
  <c r="N8" i="1" s="1"/>
  <c r="C6" i="1"/>
  <c r="H6" i="1"/>
  <c r="G6" i="4"/>
  <c r="K6" i="4"/>
  <c r="I6" i="4"/>
  <c r="C6" i="4"/>
  <c r="B6" i="4"/>
  <c r="B12" i="4" s="1"/>
  <c r="B11" i="4" s="1"/>
  <c r="B6" i="1"/>
  <c r="B12" i="1" s="1"/>
  <c r="D6" i="4"/>
  <c r="F6" i="4"/>
  <c r="H6" i="4"/>
  <c r="J6" i="4"/>
  <c r="L6" i="4"/>
  <c r="E6" i="4"/>
  <c r="N7" i="4"/>
  <c r="N28" i="4"/>
  <c r="M5" i="4"/>
  <c r="N5" i="4" s="1"/>
  <c r="N4" i="4"/>
  <c r="J6" i="1"/>
  <c r="D6" i="1"/>
  <c r="N31" i="1"/>
  <c r="I6" i="1"/>
  <c r="G6" i="1"/>
  <c r="N34" i="1"/>
  <c r="K6" i="1"/>
  <c r="L6" i="1"/>
  <c r="N30" i="1"/>
  <c r="M5" i="1"/>
  <c r="B11" i="1" l="1"/>
  <c r="D7" i="1"/>
  <c r="N4" i="1"/>
  <c r="C3" i="1"/>
  <c r="C12" i="1" s="1"/>
  <c r="C11" i="1" s="1"/>
  <c r="M6" i="4"/>
  <c r="N6" i="4" s="1"/>
  <c r="C3" i="4"/>
  <c r="C12" i="4" s="1"/>
  <c r="M6" i="1"/>
  <c r="N6" i="1" s="1"/>
  <c r="N5" i="1"/>
  <c r="E7" i="1" l="1"/>
  <c r="D3" i="1"/>
  <c r="D12" i="1" s="1"/>
  <c r="D11" i="1" s="1"/>
  <c r="C11" i="4"/>
  <c r="D3" i="4"/>
  <c r="D12" i="4" s="1"/>
  <c r="F7" i="1" l="1"/>
  <c r="G7" i="1" s="1"/>
  <c r="H7" i="1" s="1"/>
  <c r="I7" i="1" s="1"/>
  <c r="J7" i="1" s="1"/>
  <c r="K7" i="1" s="1"/>
  <c r="L7" i="1" s="1"/>
  <c r="M7" i="1" s="1"/>
  <c r="N7" i="1" s="1"/>
  <c r="E3" i="1"/>
  <c r="E12" i="1" s="1"/>
  <c r="E11" i="1" s="1"/>
  <c r="D11" i="4"/>
  <c r="E3" i="4"/>
  <c r="E12" i="4" s="1"/>
  <c r="F3" i="1" l="1"/>
  <c r="F12" i="1" s="1"/>
  <c r="F11" i="1" s="1"/>
  <c r="E11" i="4"/>
  <c r="F3" i="4"/>
  <c r="F12" i="4" s="1"/>
  <c r="G3" i="1" l="1"/>
  <c r="G12" i="1" s="1"/>
  <c r="G11" i="1" s="1"/>
  <c r="F11" i="4"/>
  <c r="G3" i="4"/>
  <c r="G12" i="4" s="1"/>
  <c r="H3" i="1" l="1"/>
  <c r="H12" i="1" s="1"/>
  <c r="H11" i="1" s="1"/>
  <c r="G11" i="4"/>
  <c r="H3" i="4"/>
  <c r="H12" i="4" s="1"/>
  <c r="I3" i="1" l="1"/>
  <c r="I12" i="1" s="1"/>
  <c r="I11" i="1" s="1"/>
  <c r="H11" i="4"/>
  <c r="I3" i="4"/>
  <c r="I12" i="4" s="1"/>
  <c r="J3" i="1" l="1"/>
  <c r="J12" i="1" s="1"/>
  <c r="J11" i="1" s="1"/>
  <c r="I11" i="4"/>
  <c r="J3" i="4"/>
  <c r="J12" i="4" s="1"/>
  <c r="K3" i="1" l="1"/>
  <c r="K12" i="1" s="1"/>
  <c r="K11" i="1" s="1"/>
  <c r="J11" i="4"/>
  <c r="K3" i="4"/>
  <c r="K12" i="4" s="1"/>
  <c r="L3" i="1" l="1"/>
  <c r="L12" i="1" s="1"/>
  <c r="L11" i="1" s="1"/>
  <c r="K11" i="4"/>
  <c r="L3" i="4"/>
  <c r="L12" i="4" s="1"/>
  <c r="M3" i="1" l="1"/>
  <c r="M12" i="1" s="1"/>
  <c r="L11" i="4"/>
  <c r="M3" i="4"/>
  <c r="M12" i="4" s="1"/>
  <c r="M11" i="1" l="1"/>
  <c r="N11" i="1" s="1"/>
  <c r="N12" i="1"/>
  <c r="N12" i="4"/>
  <c r="M11" i="4"/>
  <c r="N1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</author>
  </authors>
  <commentList>
    <comment ref="D19" authorId="0" shapeId="0" xr:uid="{40B49080-3A8A-4781-8BE7-ED8BA3F49A81}">
      <text>
        <r>
          <rPr>
            <sz val="9"/>
            <color indexed="81"/>
            <rFont val="Tahoma"/>
            <family val="2"/>
          </rPr>
          <t>For Jeff Junkins</t>
        </r>
      </text>
    </comment>
    <comment ref="C24" authorId="0" shapeId="0" xr:uid="{758116AC-3C7F-4D6F-B85D-6B7D0512DDC1}">
      <text>
        <r>
          <rPr>
            <sz val="9"/>
            <color indexed="81"/>
            <rFont val="Tahoma"/>
            <charset val="1"/>
          </rPr>
          <t>$2,500 interest-free loan from 2023 reimbursed.</t>
        </r>
      </text>
    </comment>
    <comment ref="K29" authorId="0" shapeId="0" xr:uid="{C38F2EF8-41BE-4A6E-9ABE-9C1B6D320E20}">
      <text>
        <r>
          <rPr>
            <sz val="9"/>
            <color indexed="81"/>
            <rFont val="Tahoma"/>
            <family val="2"/>
          </rPr>
          <t>Notary fee for required updated PS Form 1583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</author>
  </authors>
  <commentList>
    <comment ref="C22" authorId="0" shapeId="0" xr:uid="{0D11AE3D-4781-43E8-9DC1-6BD943209490}">
      <text>
        <r>
          <rPr>
            <sz val="9"/>
            <color indexed="81"/>
            <rFont val="Tahoma"/>
            <family val="2"/>
          </rPr>
          <t>From 2023, $2,500 interest-free loan to be paid in full by 5/1/24.</t>
        </r>
      </text>
    </comment>
  </commentList>
</comments>
</file>

<file path=xl/sharedStrings.xml><?xml version="1.0" encoding="utf-8"?>
<sst xmlns="http://schemas.openxmlformats.org/spreadsheetml/2006/main" count="140" uniqueCount="73">
  <si>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</si>
  <si>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</si>
  <si>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</si>
  <si>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</si>
  <si>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</si>
  <si>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</si>
  <si>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</si>
  <si>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</si>
  <si>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</si>
  <si>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</si>
  <si>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</si>
  <si>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</si>
  <si>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</si>
  <si>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Revenue</t>
  </si>
  <si>
    <t>Total Disbursements</t>
  </si>
  <si>
    <t>Ending Balance</t>
  </si>
  <si>
    <t>REVENUE</t>
  </si>
  <si>
    <t>SUMMARY</t>
  </si>
  <si>
    <t>Dues</t>
  </si>
  <si>
    <t>Donations</t>
  </si>
  <si>
    <t>Fundraising</t>
  </si>
  <si>
    <t>DISBURSEMENTS</t>
  </si>
  <si>
    <t>Alumni Chapter Dues</t>
  </si>
  <si>
    <t>PO Box Fee</t>
  </si>
  <si>
    <t>UG Scholarship</t>
  </si>
  <si>
    <t>UG Rush Donation</t>
  </si>
  <si>
    <t>Total Monthly Cash</t>
  </si>
  <si>
    <t>TOTAL</t>
  </si>
  <si>
    <t>Extra Stuff</t>
  </si>
  <si>
    <t>Alumni Chapter Insur.</t>
  </si>
  <si>
    <t>PayPal Fee</t>
  </si>
  <si>
    <t>Memorial Fund</t>
  </si>
  <si>
    <t>MF Allocation</t>
  </si>
  <si>
    <t>Operating Allocation</t>
  </si>
  <si>
    <t>Website (ksaacf.org)</t>
  </si>
  <si>
    <t>Anniversary</t>
  </si>
  <si>
    <t>Prev. Yr End Balance</t>
  </si>
  <si>
    <t>Prev. Yr MF Allocation</t>
  </si>
  <si>
    <t>Prev. Yr BIN Allocation</t>
  </si>
  <si>
    <t>Interest</t>
  </si>
  <si>
    <t>BIN Fund</t>
  </si>
  <si>
    <t>BIN Allocation</t>
  </si>
  <si>
    <t>KSFL Prizes</t>
  </si>
  <si>
    <t>UG Sponsor</t>
  </si>
  <si>
    <t>ΛE House</t>
  </si>
  <si>
    <t>Celestial Fund</t>
  </si>
  <si>
    <t>Fund Definitions:</t>
  </si>
  <si>
    <t>Brothers-in-Need fund used to support brothers that may be in need of financial support</t>
  </si>
  <si>
    <t>Funds received as a result of performing fundraising events for general use by the KSAACF members as decided upon by the KSAACF EC</t>
  </si>
  <si>
    <t>Funds allocated to honor deceased brothers with the construction of a celestial monument or other permanent recognition at the Lambda Epsilon Chapter House.</t>
  </si>
  <si>
    <t>Funds received from KSAACF members for general use by the KSAACF members as designated by the KSAACF EC</t>
  </si>
  <si>
    <t>Funds received for a specific purpose as specified by the contributor.  If no purpose is specified by the contributor, the donation is applied for general use as designated by the KSAACF EC.</t>
  </si>
  <si>
    <t>Funds received from the financial institution in which the KSAACF account resides</t>
  </si>
  <si>
    <t>Funds used for the purchase of items or donations to charities in respect of identified persons that have passed away</t>
  </si>
  <si>
    <t>Prev. Yr Celestial Fund</t>
  </si>
  <si>
    <t>Golf Events</t>
  </si>
  <si>
    <t>Dues Discount (3 yrs)</t>
  </si>
  <si>
    <t>Est. Members</t>
  </si>
  <si>
    <t>Current Members</t>
  </si>
  <si>
    <t>ΛE Chapter</t>
  </si>
  <si>
    <t>LE50</t>
  </si>
  <si>
    <t>Total</t>
  </si>
  <si>
    <t>Name</t>
  </si>
  <si>
    <t>Date</t>
  </si>
  <si>
    <t>Amount</t>
  </si>
  <si>
    <t>Ray Miller</t>
  </si>
  <si>
    <t>Kim Hollis</t>
  </si>
  <si>
    <t>Dave Wright</t>
  </si>
  <si>
    <t>Notes</t>
  </si>
  <si>
    <t>$100 in memory of each of the following, with remaining $500 in name of Ray Miller:  Bruce Forster, Ken Lotti, Manual Rodriguez, Michael Vaughn, Walter Wieland</t>
  </si>
  <si>
    <t>Surplus funds received from the LE50th Anniversary celebration (e.g., Sponsorships) for use as decided upon by the KSAACF EC</t>
  </si>
  <si>
    <t>Beth Ann Gustafson</t>
  </si>
  <si>
    <t>KSAACF 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</si>
</sst>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0" fillId="0" borderId="18" xfId="0" applyBorder="1"/>
    <xf numFmtId="4" fontId="2" fillId="0" borderId="19" xfId="0" applyNumberFormat="1" applyFont="1" applyBorder="1" applyAlignment="1">
      <alignment horizontal="right"/>
    </xf>
    <xf numFmtId="0" fontId="5" fillId="0" borderId="20" xfId="1" applyBorder="1" applyAlignment="1" applyProtection="1"/>
    <xf numFmtId="0" fontId="0" fillId="2" borderId="22" xfId="0" applyFill="1" applyBorder="1"/>
    <xf numFmtId="4" fontId="0" fillId="2" borderId="23" xfId="0" applyNumberFormat="1" applyFill="1" applyBorder="1" applyAlignment="1">
      <alignment horizontal="right"/>
    </xf>
    <xf numFmtId="4" fontId="0" fillId="2" borderId="24" xfId="0" applyNumberForma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0" fillId="2" borderId="27" xfId="0" applyNumberFormat="1" applyFill="1" applyBorder="1" applyAlignment="1">
      <alignment horizontal="right"/>
    </xf>
    <xf numFmtId="0" fontId="0" fillId="0" borderId="2" xfId="0" applyBorder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9" xfId="0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9" xfId="0" applyNumberForma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0" fontId="0" fillId="0" borderId="28" xfId="0" applyBorder="1"/>
    <xf numFmtId="0" fontId="0" fillId="0" borderId="9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3" fillId="0" borderId="0" xfId="0" applyFont="1"/>
    <xf numFmtId="0" fontId="3" fillId="0" borderId="9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2" fillId="0" borderId="0" xfId="0" applyFont="1"/>
    <xf numFmtId="0" fontId="3" fillId="0" borderId="0" xfId="0" applyFont="1" applyProtection="1">
      <protection locked="0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0" xfId="0" applyNumberFormat="1" applyFont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0" fontId="3" fillId="0" borderId="18" xfId="0" applyFont="1" applyBorder="1"/>
    <xf numFmtId="4" fontId="3" fillId="0" borderId="17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3" fillId="2" borderId="22" xfId="0" applyFont="1" applyFill="1" applyBorder="1"/>
    <xf numFmtId="4" fontId="3" fillId="2" borderId="24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2" fontId="3" fillId="0" borderId="0" xfId="0" applyNumberFormat="1" applyFont="1" applyAlignment="1" applyProtection="1">
      <alignment horizontal="right"/>
      <protection locked="0"/>
    </xf>
    <xf numFmtId="2" fontId="3" fillId="0" borderId="12" xfId="0" applyNumberFormat="1" applyFont="1" applyBorder="1" applyAlignment="1" applyProtection="1">
      <alignment horizontal="right"/>
      <protection locked="0"/>
    </xf>
    <xf numFmtId="0" fontId="6" fillId="0" borderId="20" xfId="1" applyFont="1" applyBorder="1" applyAlignment="1" applyProtection="1"/>
    <xf numFmtId="0" fontId="3" fillId="0" borderId="3" xfId="0" applyFont="1" applyBorder="1"/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8" xfId="0" applyFont="1" applyBorder="1"/>
    <xf numFmtId="4" fontId="2" fillId="2" borderId="31" xfId="0" applyNumberFormat="1" applyFont="1" applyFill="1" applyBorder="1" applyAlignment="1">
      <alignment horizontal="right"/>
    </xf>
    <xf numFmtId="4" fontId="3" fillId="2" borderId="27" xfId="0" applyNumberFormat="1" applyFont="1" applyFill="1" applyBorder="1" applyAlignment="1">
      <alignment horizontal="right"/>
    </xf>
    <xf numFmtId="2" fontId="3" fillId="0" borderId="9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Alignment="1" applyProtection="1">
      <alignment horizontal="right"/>
      <protection locked="0"/>
    </xf>
    <xf numFmtId="2" fontId="0" fillId="0" borderId="12" xfId="0" applyNumberFormat="1" applyBorder="1" applyAlignment="1">
      <alignment horizontal="right"/>
    </xf>
    <xf numFmtId="14" fontId="3" fillId="0" borderId="0" xfId="0" applyNumberFormat="1" applyFont="1"/>
    <xf numFmtId="0" fontId="3" fillId="0" borderId="8" xfId="0" applyFont="1" applyBorder="1" applyAlignment="1">
      <alignment horizontal="center"/>
    </xf>
    <xf numFmtId="4" fontId="3" fillId="2" borderId="23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44" fontId="0" fillId="0" borderId="0" xfId="2" applyFont="1" applyAlignment="1">
      <alignment vertical="center"/>
    </xf>
    <xf numFmtId="0" fontId="0" fillId="0" borderId="0" xfId="0" applyAlignment="1">
      <alignment vertical="center"/>
    </xf>
    <xf numFmtId="44" fontId="3" fillId="0" borderId="0" xfId="2" applyFont="1" applyAlignment="1">
      <alignment vertical="center"/>
    </xf>
    <xf numFmtId="14" fontId="0" fillId="0" borderId="0" xfId="0" applyNumberForma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2" applyNumberFormat="1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44" fontId="0" fillId="4" borderId="0" xfId="2" applyFont="1" applyFill="1" applyAlignment="1">
      <alignment vertical="center"/>
    </xf>
    <xf numFmtId="0" fontId="2" fillId="0" borderId="0" xfId="0" applyFont="1" applyAlignment="1">
      <alignment vertical="center"/>
    </xf>
    <xf numFmtId="44" fontId="2" fillId="0" borderId="0" xfId="2" applyFont="1" applyAlignment="1">
      <alignment vertical="center"/>
    </xf>
    <xf numFmtId="14" fontId="3" fillId="0" borderId="0" xfId="0" applyNumberFormat="1" applyFont="1" applyAlignment="1">
      <alignment vertical="center"/>
    </xf>
    <xf numFmtId="16" fontId="3" fillId="0" borderId="0" xfId="0" applyNumberFormat="1" applyFont="1"/>
    <xf numFmtId="4" fontId="3" fillId="0" borderId="0" xfId="0" applyNumberFormat="1" applyFont="1" applyAlignment="1" applyProtection="1">
      <alignment horizontal="right"/>
      <protection locked="0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aacf.org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saacf.org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workbookViewId="0">
      <selection sqref="A1:N1"/>
    </sheetView>
  </sheetViews>
  <sheetFormatPr defaultRowHeight="12.75" x14ac:dyDescent="0.2"/>
  <cols>
    <col min="1" max="1" width="19.28515625" style="47" bestFit="1" customWidth="1"/>
    <col min="2" max="14" width="9.140625" style="47" customWidth="1"/>
    <col min="15" max="16384" width="9.140625" style="47"/>
  </cols>
  <sheetData>
    <row r="1" spans="1:14" ht="19.5" thickTop="1" thickBot="1" x14ac:dyDescent="0.3">
      <c r="A1" s="101" t="s">
        <v>72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</row>
    <row r="2" spans="1:14" ht="13.5" thickBot="1" x14ac:dyDescent="0.25">
      <c r="A2" s="53" t="s">
        <v>17</v>
      </c>
      <c r="B2" s="81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7</v>
      </c>
      <c r="I2" s="54" t="s">
        <v>8</v>
      </c>
      <c r="J2" s="54" t="s">
        <v>9</v>
      </c>
      <c r="K2" s="54" t="s">
        <v>10</v>
      </c>
      <c r="L2" s="54" t="s">
        <v>11</v>
      </c>
      <c r="M2" s="55" t="s">
        <v>12</v>
      </c>
      <c r="N2" s="6" t="s">
        <v>27</v>
      </c>
    </row>
    <row r="3" spans="1:14" x14ac:dyDescent="0.2">
      <c r="A3" s="9" t="s">
        <v>0</v>
      </c>
      <c r="B3" s="18">
        <f>B58</f>
        <v>9062.92</v>
      </c>
      <c r="C3" s="60">
        <f t="shared" ref="C3:M3" si="0">B12</f>
        <v>9200.76</v>
      </c>
      <c r="D3" s="60">
        <f t="shared" si="0"/>
        <v>11769.84</v>
      </c>
      <c r="E3" s="56">
        <f t="shared" si="0"/>
        <v>11700.57</v>
      </c>
      <c r="F3" s="56">
        <f t="shared" si="0"/>
        <v>11835.05</v>
      </c>
      <c r="G3" s="56">
        <f t="shared" si="0"/>
        <v>11687.05</v>
      </c>
      <c r="H3" s="56">
        <f t="shared" si="0"/>
        <v>11688.009999999998</v>
      </c>
      <c r="I3" s="56">
        <f t="shared" si="0"/>
        <v>11723.999999999998</v>
      </c>
      <c r="J3" s="56">
        <f t="shared" si="0"/>
        <v>11424.979999999998</v>
      </c>
      <c r="K3" s="60">
        <f t="shared" si="0"/>
        <v>12565.999999999998</v>
      </c>
      <c r="L3" s="60">
        <f t="shared" si="0"/>
        <v>12690.359999999999</v>
      </c>
      <c r="M3" s="61">
        <f t="shared" si="0"/>
        <v>12724.689999999999</v>
      </c>
      <c r="N3" s="19"/>
    </row>
    <row r="4" spans="1:14" x14ac:dyDescent="0.2">
      <c r="A4" s="9" t="s">
        <v>13</v>
      </c>
      <c r="B4" s="58">
        <f t="shared" ref="B4:M4" si="1">SUM(B15:B25)</f>
        <v>140.80000000000001</v>
      </c>
      <c r="C4" s="56">
        <f t="shared" si="1"/>
        <v>2570.79</v>
      </c>
      <c r="D4" s="56">
        <f t="shared" si="1"/>
        <v>85.99</v>
      </c>
      <c r="E4" s="56">
        <f t="shared" si="1"/>
        <v>144.06</v>
      </c>
      <c r="F4" s="56">
        <f t="shared" si="1"/>
        <v>1</v>
      </c>
      <c r="G4" s="56">
        <f t="shared" si="1"/>
        <v>0.96</v>
      </c>
      <c r="H4" s="56">
        <f t="shared" si="1"/>
        <v>35.99</v>
      </c>
      <c r="I4" s="56">
        <f t="shared" si="1"/>
        <v>0.98</v>
      </c>
      <c r="J4" s="56">
        <f t="shared" si="1"/>
        <v>1156.02</v>
      </c>
      <c r="K4" s="56">
        <f t="shared" si="1"/>
        <v>141.07</v>
      </c>
      <c r="L4" s="56">
        <f t="shared" si="1"/>
        <v>36.04</v>
      </c>
      <c r="M4" s="57">
        <f t="shared" si="1"/>
        <v>71.08</v>
      </c>
      <c r="N4" s="38">
        <f>SUM(B4:M4)</f>
        <v>4384.78</v>
      </c>
    </row>
    <row r="5" spans="1:14" x14ac:dyDescent="0.2">
      <c r="A5" s="9" t="s">
        <v>14</v>
      </c>
      <c r="B5" s="58">
        <f>SUM(B26:B42)</f>
        <v>2.96</v>
      </c>
      <c r="C5" s="56">
        <f t="shared" ref="C5:M5" si="2">SUM(C27:C44)</f>
        <v>1.71</v>
      </c>
      <c r="D5" s="56">
        <f t="shared" si="2"/>
        <v>155.26</v>
      </c>
      <c r="E5" s="56">
        <f t="shared" si="2"/>
        <v>9.58</v>
      </c>
      <c r="F5" s="56">
        <f t="shared" si="2"/>
        <v>149</v>
      </c>
      <c r="G5" s="56">
        <f t="shared" si="2"/>
        <v>0</v>
      </c>
      <c r="H5" s="56">
        <f t="shared" si="2"/>
        <v>0</v>
      </c>
      <c r="I5" s="56">
        <f t="shared" si="2"/>
        <v>300</v>
      </c>
      <c r="J5" s="56">
        <f t="shared" si="2"/>
        <v>15</v>
      </c>
      <c r="K5" s="56">
        <f t="shared" si="2"/>
        <v>16.71</v>
      </c>
      <c r="L5" s="56">
        <f t="shared" si="2"/>
        <v>1.71</v>
      </c>
      <c r="M5" s="57">
        <f t="shared" si="2"/>
        <v>75.209999999999994</v>
      </c>
      <c r="N5" s="38">
        <f t="shared" ref="N5:N33" si="3">SUM(B5:M5)</f>
        <v>727.1400000000001</v>
      </c>
    </row>
    <row r="6" spans="1:14" ht="13.5" thickBot="1" x14ac:dyDescent="0.25">
      <c r="A6" s="9" t="s">
        <v>26</v>
      </c>
      <c r="B6" s="58">
        <f>B4-B5</f>
        <v>137.84</v>
      </c>
      <c r="C6" s="56">
        <f t="shared" ref="C6:M6" si="4">C4-C5</f>
        <v>2569.08</v>
      </c>
      <c r="D6" s="56">
        <f t="shared" si="4"/>
        <v>-69.27</v>
      </c>
      <c r="E6" s="56">
        <f t="shared" si="4"/>
        <v>134.47999999999999</v>
      </c>
      <c r="F6" s="56">
        <f t="shared" si="4"/>
        <v>-148</v>
      </c>
      <c r="G6" s="56">
        <f t="shared" si="4"/>
        <v>0.96</v>
      </c>
      <c r="H6" s="56">
        <f t="shared" si="4"/>
        <v>35.99</v>
      </c>
      <c r="I6" s="56">
        <f t="shared" si="4"/>
        <v>-299.02</v>
      </c>
      <c r="J6" s="56">
        <f t="shared" si="4"/>
        <v>1141.02</v>
      </c>
      <c r="K6" s="56">
        <f t="shared" si="4"/>
        <v>124.35999999999999</v>
      </c>
      <c r="L6" s="56">
        <f t="shared" si="4"/>
        <v>34.33</v>
      </c>
      <c r="M6" s="57">
        <f t="shared" si="4"/>
        <v>-4.1299999999999955</v>
      </c>
      <c r="N6" s="38">
        <f t="shared" si="3"/>
        <v>3657.64</v>
      </c>
    </row>
    <row r="7" spans="1:14" x14ac:dyDescent="0.2">
      <c r="A7" s="59" t="s">
        <v>32</v>
      </c>
      <c r="B7" s="18">
        <f>B59+B46*2+B18-B35</f>
        <v>929.17</v>
      </c>
      <c r="C7" s="60">
        <f t="shared" ref="C7:M7" si="5">B7+C46*2+C18-C35</f>
        <v>937.17</v>
      </c>
      <c r="D7" s="60">
        <f t="shared" si="5"/>
        <v>939.17</v>
      </c>
      <c r="E7" s="60">
        <f t="shared" si="5"/>
        <v>943.17</v>
      </c>
      <c r="F7" s="60">
        <f t="shared" si="5"/>
        <v>943.17</v>
      </c>
      <c r="G7" s="60">
        <f t="shared" si="5"/>
        <v>943.17</v>
      </c>
      <c r="H7" s="60">
        <f t="shared" si="5"/>
        <v>945.17</v>
      </c>
      <c r="I7" s="60">
        <f t="shared" si="5"/>
        <v>945.17</v>
      </c>
      <c r="J7" s="60">
        <f t="shared" si="5"/>
        <v>945.17</v>
      </c>
      <c r="K7" s="60">
        <f t="shared" si="5"/>
        <v>949.17</v>
      </c>
      <c r="L7" s="60">
        <f t="shared" si="5"/>
        <v>949.17</v>
      </c>
      <c r="M7" s="61">
        <f t="shared" si="5"/>
        <v>949.17</v>
      </c>
      <c r="N7" s="24">
        <f t="shared" ref="N7:N12" si="6">M7</f>
        <v>949.17</v>
      </c>
    </row>
    <row r="8" spans="1:14" x14ac:dyDescent="0.2">
      <c r="A8" s="9" t="s">
        <v>41</v>
      </c>
      <c r="B8" s="58">
        <f>B60+B19-B36</f>
        <v>396.52</v>
      </c>
      <c r="C8" s="56">
        <f t="shared" ref="C8:M8" si="7">B8+C19-C36</f>
        <v>396.52</v>
      </c>
      <c r="D8" s="56">
        <f t="shared" si="7"/>
        <v>446.52</v>
      </c>
      <c r="E8" s="56">
        <f t="shared" si="7"/>
        <v>446.52</v>
      </c>
      <c r="F8" s="56">
        <f t="shared" si="7"/>
        <v>446.52</v>
      </c>
      <c r="G8" s="56">
        <f t="shared" si="7"/>
        <v>446.52</v>
      </c>
      <c r="H8" s="56">
        <f t="shared" si="7"/>
        <v>446.52</v>
      </c>
      <c r="I8" s="56">
        <f t="shared" si="7"/>
        <v>446.52</v>
      </c>
      <c r="J8" s="56">
        <f t="shared" si="7"/>
        <v>446.52</v>
      </c>
      <c r="K8" s="56">
        <f t="shared" si="7"/>
        <v>446.52</v>
      </c>
      <c r="L8" s="56">
        <f t="shared" si="7"/>
        <v>446.52</v>
      </c>
      <c r="M8" s="57">
        <f t="shared" si="7"/>
        <v>446.52</v>
      </c>
      <c r="N8" s="40">
        <f t="shared" si="6"/>
        <v>446.52</v>
      </c>
    </row>
    <row r="9" spans="1:14" x14ac:dyDescent="0.2">
      <c r="A9" s="9" t="s">
        <v>45</v>
      </c>
      <c r="B9" s="58">
        <f>B61+B20-B37</f>
        <v>1250</v>
      </c>
      <c r="C9" s="56">
        <f t="shared" ref="C9:M9" si="8">B9+C20-C37</f>
        <v>1250</v>
      </c>
      <c r="D9" s="56">
        <f t="shared" si="8"/>
        <v>1250</v>
      </c>
      <c r="E9" s="56">
        <f t="shared" si="8"/>
        <v>1250</v>
      </c>
      <c r="F9" s="56">
        <f t="shared" si="8"/>
        <v>1250</v>
      </c>
      <c r="G9" s="56">
        <f t="shared" si="8"/>
        <v>1250</v>
      </c>
      <c r="H9" s="56">
        <f t="shared" si="8"/>
        <v>1250</v>
      </c>
      <c r="I9" s="56">
        <f t="shared" si="8"/>
        <v>1250</v>
      </c>
      <c r="J9" s="56">
        <f t="shared" si="8"/>
        <v>1250</v>
      </c>
      <c r="K9" s="56">
        <f t="shared" si="8"/>
        <v>1250</v>
      </c>
      <c r="L9" s="56">
        <f t="shared" si="8"/>
        <v>1250</v>
      </c>
      <c r="M9" s="57">
        <f t="shared" si="8"/>
        <v>1250</v>
      </c>
      <c r="N9" s="38">
        <f>M9</f>
        <v>1250</v>
      </c>
    </row>
    <row r="10" spans="1:14" x14ac:dyDescent="0.2">
      <c r="A10" s="9" t="s">
        <v>60</v>
      </c>
      <c r="B10" s="58">
        <f>5266.53+B22</f>
        <v>5266.53</v>
      </c>
      <c r="C10" s="56">
        <f>B10+C22</f>
        <v>5266.53</v>
      </c>
      <c r="D10" s="56">
        <f t="shared" ref="D10:I10" si="9">C10+D22</f>
        <v>5266.53</v>
      </c>
      <c r="E10" s="56">
        <f t="shared" si="9"/>
        <v>5266.53</v>
      </c>
      <c r="F10" s="56">
        <f t="shared" si="9"/>
        <v>5266.53</v>
      </c>
      <c r="G10" s="56">
        <f t="shared" si="9"/>
        <v>5266.53</v>
      </c>
      <c r="H10" s="56">
        <f t="shared" si="9"/>
        <v>5266.53</v>
      </c>
      <c r="I10" s="56">
        <f t="shared" si="9"/>
        <v>5266.53</v>
      </c>
      <c r="J10" s="56">
        <f>I10+J22</f>
        <v>6106.53</v>
      </c>
      <c r="K10" s="56">
        <f>J10+K22</f>
        <v>6106.53</v>
      </c>
      <c r="L10" s="56">
        <f>K10+L22</f>
        <v>6106.53</v>
      </c>
      <c r="M10" s="56">
        <f>L10+M22</f>
        <v>6106.53</v>
      </c>
      <c r="N10" s="38">
        <f>M10</f>
        <v>6106.53</v>
      </c>
    </row>
    <row r="11" spans="1:14" ht="13.5" thickBot="1" x14ac:dyDescent="0.25">
      <c r="A11" s="62" t="s">
        <v>33</v>
      </c>
      <c r="B11" s="82">
        <f t="shared" ref="B11:G11" si="10">B12-SUM(B7:B10)</f>
        <v>1358.5400000000009</v>
      </c>
      <c r="C11" s="63">
        <f t="shared" si="10"/>
        <v>3919.6200000000008</v>
      </c>
      <c r="D11" s="63">
        <f t="shared" si="10"/>
        <v>3798.3500000000004</v>
      </c>
      <c r="E11" s="63">
        <f t="shared" si="10"/>
        <v>3928.83</v>
      </c>
      <c r="F11" s="63">
        <f t="shared" si="10"/>
        <v>3780.83</v>
      </c>
      <c r="G11" s="63">
        <f t="shared" si="10"/>
        <v>3781.7899999999991</v>
      </c>
      <c r="H11" s="63">
        <f t="shared" ref="H11:L11" si="11">H12-SUM(H7:H10)</f>
        <v>3815.7799999999988</v>
      </c>
      <c r="I11" s="63">
        <f t="shared" si="11"/>
        <v>3516.7599999999984</v>
      </c>
      <c r="J11" s="63">
        <f t="shared" si="11"/>
        <v>3817.7799999999988</v>
      </c>
      <c r="K11" s="63">
        <f t="shared" si="11"/>
        <v>3938.1399999999994</v>
      </c>
      <c r="L11" s="63">
        <f t="shared" si="11"/>
        <v>3972.4699999999993</v>
      </c>
      <c r="M11" s="76">
        <f>M12-SUM(M7:M10)</f>
        <v>3968.34</v>
      </c>
      <c r="N11" s="75">
        <f t="shared" si="6"/>
        <v>3968.34</v>
      </c>
    </row>
    <row r="12" spans="1:14" x14ac:dyDescent="0.2">
      <c r="A12" s="9" t="s">
        <v>15</v>
      </c>
      <c r="B12" s="58">
        <f t="shared" ref="B12:M12" si="12">B3+B6</f>
        <v>9200.76</v>
      </c>
      <c r="C12" s="56">
        <f t="shared" si="12"/>
        <v>11769.84</v>
      </c>
      <c r="D12" s="56">
        <f t="shared" si="12"/>
        <v>11700.57</v>
      </c>
      <c r="E12" s="56">
        <f t="shared" si="12"/>
        <v>11835.05</v>
      </c>
      <c r="F12" s="60">
        <f t="shared" si="12"/>
        <v>11687.05</v>
      </c>
      <c r="G12" s="56">
        <f t="shared" si="12"/>
        <v>11688.009999999998</v>
      </c>
      <c r="H12" s="56">
        <f t="shared" si="12"/>
        <v>11723.999999999998</v>
      </c>
      <c r="I12" s="56">
        <f t="shared" si="12"/>
        <v>11424.979999999998</v>
      </c>
      <c r="J12" s="56">
        <f t="shared" si="12"/>
        <v>12565.999999999998</v>
      </c>
      <c r="K12" s="56">
        <f t="shared" si="12"/>
        <v>12690.359999999999</v>
      </c>
      <c r="L12" s="56">
        <f t="shared" si="12"/>
        <v>12724.689999999999</v>
      </c>
      <c r="M12" s="57">
        <f t="shared" si="12"/>
        <v>12720.56</v>
      </c>
      <c r="N12" s="38">
        <f t="shared" si="6"/>
        <v>12720.56</v>
      </c>
    </row>
    <row r="13" spans="1:14" ht="13.5" thickBot="1" x14ac:dyDescent="0.25">
      <c r="A13" s="9"/>
      <c r="B13" s="8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38"/>
    </row>
    <row r="14" spans="1:14" ht="13.5" thickBot="1" x14ac:dyDescent="0.25">
      <c r="A14" s="53" t="s">
        <v>16</v>
      </c>
      <c r="B14" s="84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7"/>
      <c r="N14" s="20"/>
    </row>
    <row r="15" spans="1:14" x14ac:dyDescent="0.2">
      <c r="A15" s="9" t="s">
        <v>18</v>
      </c>
      <c r="B15" s="48">
        <v>140</v>
      </c>
      <c r="C15" s="49">
        <v>70</v>
      </c>
      <c r="D15" s="49">
        <v>35</v>
      </c>
      <c r="E15" s="49">
        <v>140</v>
      </c>
      <c r="F15" s="49"/>
      <c r="G15" s="49"/>
      <c r="H15" s="49">
        <v>35</v>
      </c>
      <c r="I15" s="52"/>
      <c r="J15" s="49">
        <v>315</v>
      </c>
      <c r="K15" s="49">
        <v>140</v>
      </c>
      <c r="L15" s="49">
        <v>35</v>
      </c>
      <c r="M15" s="50">
        <v>70</v>
      </c>
      <c r="N15" s="38">
        <f t="shared" si="3"/>
        <v>980</v>
      </c>
    </row>
    <row r="16" spans="1:14" x14ac:dyDescent="0.2">
      <c r="A16" s="9" t="s">
        <v>19</v>
      </c>
      <c r="B16" s="48"/>
      <c r="C16" s="78"/>
      <c r="D16" s="49"/>
      <c r="E16" s="49">
        <v>3.09</v>
      </c>
      <c r="F16" s="49"/>
      <c r="G16" s="49"/>
      <c r="H16" s="49"/>
      <c r="I16" s="52"/>
      <c r="J16" s="49"/>
      <c r="K16" s="49"/>
      <c r="L16" s="49"/>
      <c r="M16" s="50"/>
      <c r="N16" s="38">
        <f t="shared" si="3"/>
        <v>3.09</v>
      </c>
    </row>
    <row r="17" spans="1:16" x14ac:dyDescent="0.2">
      <c r="A17" s="9" t="s">
        <v>24</v>
      </c>
      <c r="B17" s="48"/>
      <c r="C17" s="49"/>
      <c r="D17" s="49"/>
      <c r="E17" s="49"/>
      <c r="F17" s="49"/>
      <c r="G17" s="49"/>
      <c r="H17" s="49"/>
      <c r="I17" s="52"/>
      <c r="J17" s="49"/>
      <c r="K17" s="49"/>
      <c r="L17" s="49"/>
      <c r="M17" s="50"/>
      <c r="N17" s="38">
        <f t="shared" si="3"/>
        <v>0</v>
      </c>
    </row>
    <row r="18" spans="1:16" x14ac:dyDescent="0.2">
      <c r="A18" s="9" t="s">
        <v>31</v>
      </c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0"/>
      <c r="N18" s="38">
        <f t="shared" si="3"/>
        <v>0</v>
      </c>
    </row>
    <row r="19" spans="1:16" x14ac:dyDescent="0.2">
      <c r="A19" s="9" t="s">
        <v>40</v>
      </c>
      <c r="B19" s="48"/>
      <c r="C19" s="78"/>
      <c r="D19" s="49">
        <v>50</v>
      </c>
      <c r="E19" s="49"/>
      <c r="F19" s="49"/>
      <c r="G19" s="49"/>
      <c r="H19" s="49"/>
      <c r="I19" s="49"/>
      <c r="J19" s="49"/>
      <c r="K19" s="49"/>
      <c r="L19" s="49"/>
      <c r="M19" s="50"/>
      <c r="N19" s="38">
        <f t="shared" si="3"/>
        <v>50</v>
      </c>
    </row>
    <row r="20" spans="1:16" x14ac:dyDescent="0.2">
      <c r="A20" s="9" t="s">
        <v>45</v>
      </c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50"/>
      <c r="N20" s="38">
        <f t="shared" si="3"/>
        <v>0</v>
      </c>
    </row>
    <row r="21" spans="1:16" x14ac:dyDescent="0.2">
      <c r="A21" s="9" t="s">
        <v>20</v>
      </c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50"/>
      <c r="N21" s="38">
        <f t="shared" si="3"/>
        <v>0</v>
      </c>
    </row>
    <row r="22" spans="1:16" x14ac:dyDescent="0.2">
      <c r="A22" s="9" t="s">
        <v>60</v>
      </c>
      <c r="B22" s="48"/>
      <c r="C22" s="49"/>
      <c r="D22" s="49"/>
      <c r="E22" s="49"/>
      <c r="F22" s="100"/>
      <c r="G22" s="49"/>
      <c r="H22" s="49"/>
      <c r="I22" s="49"/>
      <c r="J22" s="49">
        <v>840</v>
      </c>
      <c r="K22" s="49"/>
      <c r="L22" s="49"/>
      <c r="M22" s="50"/>
      <c r="N22" s="38">
        <f t="shared" si="3"/>
        <v>840</v>
      </c>
    </row>
    <row r="23" spans="1:16" x14ac:dyDescent="0.2">
      <c r="A23" s="9" t="s">
        <v>39</v>
      </c>
      <c r="B23" s="77">
        <v>0.8</v>
      </c>
      <c r="C23" s="68">
        <v>0.79</v>
      </c>
      <c r="D23" s="68">
        <v>0.99</v>
      </c>
      <c r="E23" s="68">
        <v>0.97</v>
      </c>
      <c r="F23" s="68">
        <v>1</v>
      </c>
      <c r="G23" s="68">
        <v>0.96</v>
      </c>
      <c r="H23" s="68">
        <v>0.99</v>
      </c>
      <c r="I23" s="68">
        <v>0.98</v>
      </c>
      <c r="J23" s="68">
        <v>1.02</v>
      </c>
      <c r="K23" s="68">
        <v>1.07</v>
      </c>
      <c r="L23" s="68">
        <v>1.04</v>
      </c>
      <c r="M23" s="69">
        <v>1.08</v>
      </c>
      <c r="N23" s="38">
        <f t="shared" si="3"/>
        <v>11.69</v>
      </c>
    </row>
    <row r="24" spans="1:16" x14ac:dyDescent="0.2">
      <c r="A24" s="9" t="s">
        <v>59</v>
      </c>
      <c r="B24" s="77"/>
      <c r="C24" s="49">
        <v>2500</v>
      </c>
      <c r="D24" s="49"/>
      <c r="E24" s="49"/>
      <c r="F24" s="49"/>
      <c r="G24" s="49"/>
      <c r="H24" s="49"/>
      <c r="I24" s="49"/>
      <c r="J24" s="49"/>
      <c r="K24" s="49"/>
      <c r="L24" s="49"/>
      <c r="M24" s="50"/>
      <c r="N24" s="38">
        <f>SUM(B24:M24)</f>
        <v>2500</v>
      </c>
    </row>
    <row r="25" spans="1:16" ht="13.5" thickBot="1" x14ac:dyDescent="0.25">
      <c r="A25" s="9"/>
      <c r="B25" s="8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38"/>
    </row>
    <row r="26" spans="1:16" ht="13.5" thickBot="1" x14ac:dyDescent="0.25">
      <c r="A26" s="53" t="s">
        <v>21</v>
      </c>
      <c r="B26" s="84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  <c r="N26" s="20"/>
    </row>
    <row r="27" spans="1:16" x14ac:dyDescent="0.2">
      <c r="A27" s="9" t="s">
        <v>22</v>
      </c>
      <c r="B27" s="48"/>
      <c r="C27" s="49"/>
      <c r="D27" s="49"/>
      <c r="E27" s="49"/>
      <c r="F27" s="49"/>
      <c r="G27" s="49"/>
      <c r="H27" s="49"/>
      <c r="I27" s="49">
        <v>50</v>
      </c>
      <c r="J27" s="49"/>
      <c r="K27" s="49"/>
      <c r="L27" s="49"/>
      <c r="M27" s="50"/>
      <c r="N27" s="38">
        <f t="shared" si="3"/>
        <v>50</v>
      </c>
    </row>
    <row r="28" spans="1:16" x14ac:dyDescent="0.2">
      <c r="A28" s="9" t="s">
        <v>29</v>
      </c>
      <c r="B28" s="48"/>
      <c r="C28" s="49"/>
      <c r="D28" s="49"/>
      <c r="E28" s="49"/>
      <c r="F28" s="49"/>
      <c r="G28" s="49"/>
      <c r="H28" s="49"/>
      <c r="I28" s="49">
        <v>250</v>
      </c>
      <c r="J28" s="49"/>
      <c r="K28" s="49"/>
      <c r="L28" s="49"/>
      <c r="M28" s="50"/>
      <c r="N28" s="38">
        <f t="shared" si="3"/>
        <v>250</v>
      </c>
    </row>
    <row r="29" spans="1:16" x14ac:dyDescent="0.2">
      <c r="A29" s="9" t="s">
        <v>23</v>
      </c>
      <c r="B29" s="48"/>
      <c r="C29" s="49"/>
      <c r="D29" s="49"/>
      <c r="E29" s="49"/>
      <c r="F29" s="49">
        <v>149</v>
      </c>
      <c r="G29" s="49"/>
      <c r="H29" s="49"/>
      <c r="I29" s="49"/>
      <c r="J29" s="49"/>
      <c r="K29" s="49">
        <v>10</v>
      </c>
      <c r="L29" s="49"/>
      <c r="M29" s="50"/>
      <c r="N29" s="38">
        <f t="shared" si="3"/>
        <v>159</v>
      </c>
    </row>
    <row r="30" spans="1:16" x14ac:dyDescent="0.2">
      <c r="A30" s="9" t="s">
        <v>44</v>
      </c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79">
        <f>N46*3.5</f>
        <v>73.5</v>
      </c>
      <c r="N30" s="38">
        <f>SUM(B30:M30)</f>
        <v>73.5</v>
      </c>
    </row>
    <row r="31" spans="1:16" x14ac:dyDescent="0.2">
      <c r="A31" s="70" t="s">
        <v>34</v>
      </c>
      <c r="B31" s="48"/>
      <c r="C31" s="49"/>
      <c r="D31" s="49">
        <v>155.26</v>
      </c>
      <c r="E31" s="49"/>
      <c r="F31" s="49"/>
      <c r="G31" s="49"/>
      <c r="H31" s="49"/>
      <c r="I31" s="49"/>
      <c r="J31" s="49"/>
      <c r="K31" s="49"/>
      <c r="L31" s="49"/>
      <c r="M31" s="69"/>
      <c r="N31" s="38">
        <f t="shared" si="3"/>
        <v>155.26</v>
      </c>
      <c r="P31" s="49"/>
    </row>
    <row r="32" spans="1:16" x14ac:dyDescent="0.2">
      <c r="A32" s="9" t="s">
        <v>25</v>
      </c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38">
        <f t="shared" si="3"/>
        <v>0</v>
      </c>
      <c r="P32" s="49"/>
    </row>
    <row r="33" spans="1:17" x14ac:dyDescent="0.2">
      <c r="A33" s="9" t="s">
        <v>43</v>
      </c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  <c r="N33" s="38">
        <f t="shared" si="3"/>
        <v>0</v>
      </c>
      <c r="P33" s="49"/>
      <c r="Q33" s="80"/>
    </row>
    <row r="34" spans="1:17" x14ac:dyDescent="0.2">
      <c r="A34" s="9" t="s">
        <v>30</v>
      </c>
      <c r="B34" s="77">
        <v>2.96</v>
      </c>
      <c r="C34" s="68">
        <v>1.71</v>
      </c>
      <c r="D34" s="68"/>
      <c r="E34" s="68">
        <v>4.58</v>
      </c>
      <c r="F34" s="68"/>
      <c r="G34" s="68"/>
      <c r="H34" s="49"/>
      <c r="I34" s="52"/>
      <c r="J34" s="68"/>
      <c r="K34" s="49">
        <v>1.71</v>
      </c>
      <c r="L34" s="49">
        <v>1.71</v>
      </c>
      <c r="M34" s="50">
        <v>1.71</v>
      </c>
      <c r="N34" s="38">
        <f>SUM(B34:M34)</f>
        <v>14.380000000000003</v>
      </c>
      <c r="P34" s="68"/>
      <c r="Q34" s="99"/>
    </row>
    <row r="35" spans="1:17" x14ac:dyDescent="0.2">
      <c r="A35" s="9" t="s">
        <v>31</v>
      </c>
      <c r="B35" s="48"/>
      <c r="C35" s="68"/>
      <c r="D35" s="49"/>
      <c r="E35" s="49"/>
      <c r="F35" s="49"/>
      <c r="G35" s="49"/>
      <c r="H35" s="49"/>
      <c r="I35" s="49"/>
      <c r="J35" s="49"/>
      <c r="K35" s="49"/>
      <c r="L35" s="49"/>
      <c r="M35" s="50"/>
      <c r="N35" s="38">
        <f t="shared" ref="N35:N39" si="13">SUM(B35:M35)</f>
        <v>0</v>
      </c>
      <c r="P35" s="68"/>
      <c r="Q35" s="99"/>
    </row>
    <row r="36" spans="1:17" x14ac:dyDescent="0.2">
      <c r="A36" s="9" t="s">
        <v>40</v>
      </c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  <c r="N36" s="38">
        <f t="shared" si="13"/>
        <v>0</v>
      </c>
    </row>
    <row r="37" spans="1:17" x14ac:dyDescent="0.2">
      <c r="A37" s="9" t="s">
        <v>45</v>
      </c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  <c r="N37" s="38">
        <f t="shared" si="13"/>
        <v>0</v>
      </c>
    </row>
    <row r="38" spans="1:17" x14ac:dyDescent="0.2">
      <c r="A38" s="9" t="s">
        <v>55</v>
      </c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0"/>
      <c r="N38" s="38">
        <f t="shared" si="13"/>
        <v>0</v>
      </c>
    </row>
    <row r="39" spans="1:17" x14ac:dyDescent="0.2">
      <c r="A39" s="9" t="s">
        <v>35</v>
      </c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0"/>
      <c r="N39" s="38">
        <f t="shared" si="13"/>
        <v>0</v>
      </c>
    </row>
    <row r="40" spans="1:17" x14ac:dyDescent="0.2">
      <c r="A40" s="9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50"/>
      <c r="N40" s="38"/>
    </row>
    <row r="41" spans="1:17" x14ac:dyDescent="0.2">
      <c r="A41" s="8" t="s">
        <v>28</v>
      </c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38"/>
    </row>
    <row r="42" spans="1:17" x14ac:dyDescent="0.2">
      <c r="A42" s="9" t="s">
        <v>56</v>
      </c>
      <c r="B42" s="48"/>
      <c r="C42" s="49"/>
      <c r="D42" s="78"/>
      <c r="E42" s="78">
        <v>5</v>
      </c>
      <c r="F42" s="49"/>
      <c r="G42" s="49"/>
      <c r="H42" s="49"/>
      <c r="I42" s="49"/>
      <c r="J42" s="49">
        <v>15</v>
      </c>
      <c r="K42" s="49">
        <v>5</v>
      </c>
      <c r="L42" s="49"/>
      <c r="M42" s="50"/>
      <c r="N42" s="38">
        <f>SUM(B42:M42)</f>
        <v>25</v>
      </c>
    </row>
    <row r="43" spans="1:17" x14ac:dyDescent="0.2">
      <c r="A43" s="9"/>
      <c r="B43" s="48"/>
      <c r="C43" s="49"/>
      <c r="D43" s="68"/>
      <c r="E43" s="68"/>
      <c r="F43" s="49"/>
      <c r="G43" s="49"/>
      <c r="H43" s="49"/>
      <c r="I43" s="49"/>
      <c r="J43" s="49"/>
      <c r="K43" s="68"/>
      <c r="L43" s="49"/>
      <c r="M43" s="50"/>
      <c r="N43" s="38"/>
    </row>
    <row r="44" spans="1:17" ht="13.5" thickBot="1" x14ac:dyDescent="0.25">
      <c r="A44" s="71"/>
      <c r="B44" s="85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"/>
    </row>
    <row r="45" spans="1:17" ht="13.5" thickTop="1" x14ac:dyDescent="0.2">
      <c r="B45" s="80"/>
    </row>
    <row r="46" spans="1:17" x14ac:dyDescent="0.2">
      <c r="A46" s="47" t="s">
        <v>58</v>
      </c>
      <c r="B46" s="52">
        <v>11</v>
      </c>
      <c r="C46" s="52">
        <v>4</v>
      </c>
      <c r="D46" s="52">
        <v>1</v>
      </c>
      <c r="E46" s="52">
        <v>2</v>
      </c>
      <c r="F46" s="52">
        <v>0</v>
      </c>
      <c r="G46" s="52">
        <v>0</v>
      </c>
      <c r="H46" s="52">
        <v>1</v>
      </c>
      <c r="I46" s="52">
        <v>0</v>
      </c>
      <c r="J46" s="52">
        <v>0</v>
      </c>
      <c r="K46" s="52">
        <v>2</v>
      </c>
      <c r="L46" s="52">
        <v>0</v>
      </c>
      <c r="M46" s="52">
        <v>0</v>
      </c>
      <c r="N46" s="10">
        <f>SUM(B46:M46)</f>
        <v>21</v>
      </c>
    </row>
    <row r="47" spans="1:17" x14ac:dyDescent="0.2">
      <c r="B47" s="52"/>
      <c r="C47" s="52"/>
      <c r="D47" s="52"/>
      <c r="E47" s="52"/>
      <c r="F47" s="52"/>
      <c r="G47" s="52"/>
      <c r="H47" s="52"/>
      <c r="I47" s="52"/>
      <c r="J47" s="49"/>
      <c r="K47" s="52"/>
      <c r="L47" s="52"/>
      <c r="M47" s="52"/>
      <c r="N47" s="10"/>
    </row>
    <row r="48" spans="1:17" x14ac:dyDescent="0.2">
      <c r="A48" s="51" t="s">
        <v>46</v>
      </c>
      <c r="B48" s="52"/>
      <c r="C48" s="52"/>
      <c r="D48" s="52"/>
      <c r="E48" s="52"/>
      <c r="F48" s="52"/>
      <c r="G48" s="52"/>
      <c r="H48" s="52"/>
      <c r="I48" s="52"/>
      <c r="J48" s="49"/>
      <c r="K48" s="52"/>
      <c r="L48" s="52"/>
      <c r="M48" s="52"/>
      <c r="N48" s="10"/>
    </row>
    <row r="49" spans="1:14" x14ac:dyDescent="0.2">
      <c r="A49" s="47" t="s">
        <v>18</v>
      </c>
      <c r="B49" s="52" t="s">
        <v>50</v>
      </c>
      <c r="C49" s="52"/>
      <c r="D49" s="52"/>
      <c r="E49" s="52"/>
      <c r="F49" s="52"/>
      <c r="G49" s="52"/>
      <c r="H49" s="52"/>
      <c r="I49" s="52"/>
      <c r="J49" s="49"/>
      <c r="K49" s="52"/>
      <c r="L49" s="52"/>
      <c r="M49" s="52"/>
      <c r="N49" s="10"/>
    </row>
    <row r="50" spans="1:14" x14ac:dyDescent="0.2">
      <c r="A50" s="47" t="s">
        <v>19</v>
      </c>
      <c r="B50" s="52" t="s">
        <v>51</v>
      </c>
      <c r="C50" s="52"/>
      <c r="D50" s="52"/>
      <c r="E50" s="52"/>
      <c r="F50" s="52"/>
      <c r="G50" s="52"/>
      <c r="H50" s="52"/>
      <c r="I50" s="52"/>
      <c r="J50" s="49"/>
      <c r="K50" s="52"/>
      <c r="L50" s="52"/>
      <c r="M50" s="52"/>
      <c r="N50" s="10"/>
    </row>
    <row r="51" spans="1:14" x14ac:dyDescent="0.2">
      <c r="A51" s="47" t="s">
        <v>31</v>
      </c>
      <c r="B51" s="52" t="s">
        <v>53</v>
      </c>
      <c r="C51" s="52"/>
      <c r="D51" s="52"/>
      <c r="E51" s="52"/>
      <c r="F51" s="52"/>
      <c r="G51" s="52"/>
      <c r="H51" s="52"/>
      <c r="I51" s="52"/>
      <c r="J51" s="49"/>
      <c r="K51" s="52"/>
      <c r="L51" s="52"/>
      <c r="M51" s="52"/>
      <c r="N51" s="10"/>
    </row>
    <row r="52" spans="1:14" x14ac:dyDescent="0.2">
      <c r="A52" s="47" t="s">
        <v>40</v>
      </c>
      <c r="B52" s="52" t="s">
        <v>47</v>
      </c>
      <c r="C52" s="52"/>
      <c r="D52" s="52"/>
      <c r="E52" s="52"/>
      <c r="F52" s="52"/>
      <c r="G52" s="52"/>
      <c r="H52" s="52"/>
      <c r="I52" s="52"/>
      <c r="J52" s="49"/>
      <c r="K52" s="52"/>
      <c r="L52" s="52"/>
      <c r="M52" s="52"/>
      <c r="N52" s="10"/>
    </row>
    <row r="53" spans="1:14" x14ac:dyDescent="0.2">
      <c r="A53" s="47" t="s">
        <v>45</v>
      </c>
      <c r="B53" s="52" t="s">
        <v>49</v>
      </c>
      <c r="C53" s="52"/>
      <c r="D53" s="52"/>
      <c r="E53" s="52"/>
      <c r="F53" s="52"/>
      <c r="G53" s="52"/>
      <c r="H53" s="52"/>
      <c r="I53" s="52"/>
      <c r="J53" s="49"/>
      <c r="K53" s="52"/>
      <c r="L53" s="52"/>
      <c r="M53" s="52"/>
      <c r="N53" s="10"/>
    </row>
    <row r="54" spans="1:14" x14ac:dyDescent="0.2">
      <c r="A54" s="47" t="s">
        <v>20</v>
      </c>
      <c r="B54" s="52" t="s">
        <v>48</v>
      </c>
      <c r="C54" s="52"/>
      <c r="D54" s="52"/>
      <c r="E54" s="52"/>
      <c r="F54" s="52"/>
      <c r="G54" s="52"/>
      <c r="H54" s="52"/>
      <c r="I54" s="52"/>
      <c r="J54" s="49"/>
      <c r="K54" s="52"/>
      <c r="L54" s="52"/>
      <c r="M54" s="52"/>
      <c r="N54" s="10"/>
    </row>
    <row r="55" spans="1:14" x14ac:dyDescent="0.2">
      <c r="A55" s="47" t="s">
        <v>39</v>
      </c>
      <c r="B55" s="52" t="s">
        <v>52</v>
      </c>
      <c r="C55" s="52"/>
      <c r="D55" s="52"/>
      <c r="E55" s="52"/>
      <c r="F55" s="52"/>
      <c r="G55" s="52"/>
      <c r="H55" s="52"/>
      <c r="I55" s="52"/>
      <c r="J55" s="49"/>
      <c r="K55" s="52"/>
      <c r="L55" s="52"/>
      <c r="M55" s="52"/>
      <c r="N55" s="10"/>
    </row>
    <row r="56" spans="1:14" x14ac:dyDescent="0.2">
      <c r="A56" s="47" t="s">
        <v>60</v>
      </c>
      <c r="B56" s="52" t="s">
        <v>70</v>
      </c>
      <c r="C56" s="52"/>
      <c r="D56" s="52"/>
      <c r="E56" s="52"/>
      <c r="F56" s="52"/>
      <c r="G56" s="52"/>
      <c r="H56" s="52"/>
      <c r="I56" s="52"/>
      <c r="J56" s="49"/>
      <c r="K56" s="52"/>
      <c r="L56" s="52"/>
      <c r="M56" s="52"/>
      <c r="N56" s="10"/>
    </row>
    <row r="58" spans="1:14" s="74" customFormat="1" ht="13.5" hidden="1" customHeight="1" thickTop="1" x14ac:dyDescent="0.2">
      <c r="A58" s="74" t="s">
        <v>36</v>
      </c>
      <c r="B58" s="74">
        <v>9062.92</v>
      </c>
    </row>
    <row r="59" spans="1:14" ht="12.75" hidden="1" customHeight="1" x14ac:dyDescent="0.2">
      <c r="A59" s="47" t="s">
        <v>37</v>
      </c>
      <c r="B59" s="47">
        <v>907.17</v>
      </c>
    </row>
    <row r="60" spans="1:14" ht="12.75" hidden="1" customHeight="1" x14ac:dyDescent="0.2">
      <c r="A60" s="47" t="s">
        <v>38</v>
      </c>
      <c r="B60" s="47">
        <v>396.52</v>
      </c>
    </row>
    <row r="61" spans="1:14" hidden="1" x14ac:dyDescent="0.2">
      <c r="A61" s="47" t="s">
        <v>54</v>
      </c>
      <c r="B61" s="47">
        <v>1250</v>
      </c>
    </row>
  </sheetData>
  <mergeCells count="1">
    <mergeCell ref="A1:N1"/>
  </mergeCells>
  <phoneticPr fontId="0" type="noConversion"/>
  <hyperlinks>
    <hyperlink ref="A31" r:id="rId1" display="www.ksaacf.org" xr:uid="{00000000-0004-0000-0000-000000000000}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workbookViewId="0">
      <selection sqref="A1:N1"/>
    </sheetView>
  </sheetViews>
  <sheetFormatPr defaultRowHeight="12.75" x14ac:dyDescent="0.2"/>
  <cols>
    <col min="1" max="1" width="19.28515625" bestFit="1" customWidth="1"/>
    <col min="2" max="14" width="9.140625" customWidth="1"/>
  </cols>
  <sheetData>
    <row r="1" spans="1:14" ht="19.5" thickTop="1" thickBot="1" x14ac:dyDescent="0.3">
      <c r="A1" s="101" t="s">
        <v>72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1:14" ht="13.5" thickBot="1" x14ac:dyDescent="0.25">
      <c r="A2" s="1" t="s">
        <v>17</v>
      </c>
      <c r="B2" s="11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4" t="s">
        <v>12</v>
      </c>
      <c r="N2" s="6" t="s">
        <v>27</v>
      </c>
    </row>
    <row r="3" spans="1:14" x14ac:dyDescent="0.2">
      <c r="A3" s="32" t="s">
        <v>0</v>
      </c>
      <c r="B3" s="18">
        <f>B49</f>
        <v>9062.92</v>
      </c>
      <c r="C3" s="36">
        <f t="shared" ref="C3:M3" si="0">B12</f>
        <v>9313.7000000000007</v>
      </c>
      <c r="D3" s="36">
        <f t="shared" si="0"/>
        <v>12139.5</v>
      </c>
      <c r="E3" s="36">
        <f t="shared" si="0"/>
        <v>12020.3</v>
      </c>
      <c r="F3" s="36">
        <f t="shared" si="0"/>
        <v>12221.099999999999</v>
      </c>
      <c r="G3" s="36">
        <f t="shared" si="0"/>
        <v>12221.899999999998</v>
      </c>
      <c r="H3" s="36">
        <f t="shared" si="0"/>
        <v>12073.699999999997</v>
      </c>
      <c r="I3" s="36">
        <f t="shared" si="0"/>
        <v>12074.449999999997</v>
      </c>
      <c r="J3" s="36">
        <f t="shared" si="0"/>
        <v>12075.199999999997</v>
      </c>
      <c r="K3" s="36">
        <f t="shared" si="0"/>
        <v>11725.949999999997</v>
      </c>
      <c r="L3" s="36">
        <f t="shared" si="0"/>
        <v>11661.649999999998</v>
      </c>
      <c r="M3" s="39">
        <f t="shared" si="0"/>
        <v>11662.349999999999</v>
      </c>
      <c r="N3" s="19"/>
    </row>
    <row r="4" spans="1:14" x14ac:dyDescent="0.2">
      <c r="A4" s="32" t="s">
        <v>13</v>
      </c>
      <c r="B4" s="37">
        <f>SUM(B15:B24)</f>
        <v>260.77999999999997</v>
      </c>
      <c r="C4" s="36">
        <f t="shared" ref="C4:M4" si="1">SUM(C15:C23)</f>
        <v>2920.8</v>
      </c>
      <c r="D4" s="36">
        <f t="shared" si="1"/>
        <v>240.8</v>
      </c>
      <c r="E4" s="36">
        <f t="shared" si="1"/>
        <v>210.8</v>
      </c>
      <c r="F4" s="36">
        <f t="shared" si="1"/>
        <v>0.8</v>
      </c>
      <c r="G4" s="36">
        <f t="shared" si="1"/>
        <v>0.8</v>
      </c>
      <c r="H4" s="36">
        <f t="shared" si="1"/>
        <v>0.75</v>
      </c>
      <c r="I4" s="36">
        <f t="shared" si="1"/>
        <v>0.75</v>
      </c>
      <c r="J4" s="36">
        <f t="shared" si="1"/>
        <v>0.75</v>
      </c>
      <c r="K4" s="36">
        <f t="shared" si="1"/>
        <v>0.7</v>
      </c>
      <c r="L4" s="36">
        <f t="shared" si="1"/>
        <v>0.7</v>
      </c>
      <c r="M4" s="39">
        <f t="shared" si="1"/>
        <v>0.7</v>
      </c>
      <c r="N4" s="38">
        <f>SUM(B4:M4)</f>
        <v>3639.13</v>
      </c>
    </row>
    <row r="5" spans="1:14" x14ac:dyDescent="0.2">
      <c r="A5" s="32" t="s">
        <v>14</v>
      </c>
      <c r="B5" s="36">
        <f t="shared" ref="B5:M5" si="2">SUM(B25:B42)</f>
        <v>10</v>
      </c>
      <c r="C5" s="36">
        <f t="shared" si="2"/>
        <v>95</v>
      </c>
      <c r="D5" s="36">
        <f t="shared" si="2"/>
        <v>360</v>
      </c>
      <c r="E5" s="36">
        <f t="shared" si="2"/>
        <v>10</v>
      </c>
      <c r="F5" s="36">
        <f t="shared" si="2"/>
        <v>0</v>
      </c>
      <c r="G5" s="36">
        <f t="shared" si="2"/>
        <v>149</v>
      </c>
      <c r="H5" s="36">
        <f t="shared" si="2"/>
        <v>0</v>
      </c>
      <c r="I5" s="36">
        <f t="shared" si="2"/>
        <v>0</v>
      </c>
      <c r="J5" s="36">
        <f t="shared" si="2"/>
        <v>350</v>
      </c>
      <c r="K5" s="36">
        <f t="shared" si="2"/>
        <v>65</v>
      </c>
      <c r="L5" s="36">
        <f t="shared" si="2"/>
        <v>0</v>
      </c>
      <c r="M5" s="39">
        <f t="shared" si="2"/>
        <v>225</v>
      </c>
      <c r="N5" s="38">
        <f t="shared" ref="N5:N32" si="3">SUM(B5:M5)</f>
        <v>1264</v>
      </c>
    </row>
    <row r="6" spans="1:14" ht="13.5" thickBot="1" x14ac:dyDescent="0.25">
      <c r="A6" s="32" t="s">
        <v>26</v>
      </c>
      <c r="B6" s="37">
        <f>B4-B5</f>
        <v>250.77999999999997</v>
      </c>
      <c r="C6" s="36">
        <f t="shared" ref="C6:M6" si="4">C4-C5</f>
        <v>2825.8</v>
      </c>
      <c r="D6" s="36">
        <f t="shared" si="4"/>
        <v>-119.19999999999999</v>
      </c>
      <c r="E6" s="36">
        <f t="shared" si="4"/>
        <v>200.8</v>
      </c>
      <c r="F6" s="36">
        <f t="shared" si="4"/>
        <v>0.8</v>
      </c>
      <c r="G6" s="36">
        <f t="shared" si="4"/>
        <v>-148.19999999999999</v>
      </c>
      <c r="H6" s="36">
        <f t="shared" si="4"/>
        <v>0.75</v>
      </c>
      <c r="I6" s="36">
        <f t="shared" si="4"/>
        <v>0.75</v>
      </c>
      <c r="J6" s="36">
        <f t="shared" si="4"/>
        <v>-349.25</v>
      </c>
      <c r="K6" s="36">
        <f t="shared" si="4"/>
        <v>-64.3</v>
      </c>
      <c r="L6" s="36">
        <f t="shared" si="4"/>
        <v>0.7</v>
      </c>
      <c r="M6" s="39">
        <f t="shared" si="4"/>
        <v>-224.3</v>
      </c>
      <c r="N6" s="38">
        <f t="shared" si="3"/>
        <v>2375.13</v>
      </c>
    </row>
    <row r="7" spans="1:14" x14ac:dyDescent="0.2">
      <c r="A7" s="23" t="s">
        <v>32</v>
      </c>
      <c r="B7" s="21">
        <f>B50+B44*2+B17-B33</f>
        <v>947.17</v>
      </c>
      <c r="C7" s="22">
        <f t="shared" ref="C7:M7" si="5">B7+C44*2+C17-C33</f>
        <v>957.17</v>
      </c>
      <c r="D7" s="22">
        <f t="shared" si="5"/>
        <v>967.17</v>
      </c>
      <c r="E7" s="22">
        <f t="shared" si="5"/>
        <v>977.17</v>
      </c>
      <c r="F7" s="22">
        <f t="shared" si="5"/>
        <v>977.17</v>
      </c>
      <c r="G7" s="22">
        <f t="shared" si="5"/>
        <v>997.17</v>
      </c>
      <c r="H7" s="22">
        <f t="shared" si="5"/>
        <v>997.17</v>
      </c>
      <c r="I7" s="22">
        <f t="shared" si="5"/>
        <v>997.17</v>
      </c>
      <c r="J7" s="22">
        <f t="shared" si="5"/>
        <v>1007.17</v>
      </c>
      <c r="K7" s="22">
        <f t="shared" si="5"/>
        <v>1007.17</v>
      </c>
      <c r="L7" s="22">
        <f t="shared" si="5"/>
        <v>1007.17</v>
      </c>
      <c r="M7" s="30">
        <f t="shared" si="5"/>
        <v>1007.17</v>
      </c>
      <c r="N7" s="24">
        <f t="shared" ref="N7:N12" si="6">M7</f>
        <v>1007.17</v>
      </c>
    </row>
    <row r="8" spans="1:14" x14ac:dyDescent="0.2">
      <c r="A8" s="32" t="s">
        <v>41</v>
      </c>
      <c r="B8" s="37">
        <f>B51+B18-B34</f>
        <v>396.52</v>
      </c>
      <c r="C8" s="36">
        <f t="shared" ref="C8:M8" si="7">B8+C18-C34</f>
        <v>396.52</v>
      </c>
      <c r="D8" s="36">
        <f t="shared" si="7"/>
        <v>346.52</v>
      </c>
      <c r="E8" s="36">
        <f t="shared" si="7"/>
        <v>346.52</v>
      </c>
      <c r="F8" s="36">
        <f t="shared" si="7"/>
        <v>346.52</v>
      </c>
      <c r="G8" s="36">
        <f t="shared" si="7"/>
        <v>296.52</v>
      </c>
      <c r="H8" s="36">
        <f t="shared" si="7"/>
        <v>296.52</v>
      </c>
      <c r="I8" s="36">
        <f t="shared" si="7"/>
        <v>296.52</v>
      </c>
      <c r="J8" s="36">
        <f t="shared" si="7"/>
        <v>246.51999999999998</v>
      </c>
      <c r="K8" s="36">
        <f t="shared" si="7"/>
        <v>246.51999999999998</v>
      </c>
      <c r="L8" s="36">
        <f t="shared" si="7"/>
        <v>246.51999999999998</v>
      </c>
      <c r="M8" s="39">
        <f t="shared" si="7"/>
        <v>196.51999999999998</v>
      </c>
      <c r="N8" s="40">
        <f t="shared" si="6"/>
        <v>196.51999999999998</v>
      </c>
    </row>
    <row r="9" spans="1:14" s="47" customFormat="1" x14ac:dyDescent="0.2">
      <c r="A9" s="9" t="s">
        <v>45</v>
      </c>
      <c r="B9" s="58">
        <f>B52+B19-B35</f>
        <v>1250</v>
      </c>
      <c r="C9" s="56">
        <f t="shared" ref="C9:M9" si="8">B9+C19-C35</f>
        <v>1250</v>
      </c>
      <c r="D9" s="56">
        <f t="shared" si="8"/>
        <v>1250</v>
      </c>
      <c r="E9" s="56">
        <f t="shared" si="8"/>
        <v>1250</v>
      </c>
      <c r="F9" s="56">
        <f t="shared" si="8"/>
        <v>1250</v>
      </c>
      <c r="G9" s="56">
        <f t="shared" si="8"/>
        <v>1250</v>
      </c>
      <c r="H9" s="56">
        <f t="shared" si="8"/>
        <v>1250</v>
      </c>
      <c r="I9" s="56">
        <f t="shared" si="8"/>
        <v>1250</v>
      </c>
      <c r="J9" s="56">
        <f t="shared" si="8"/>
        <v>1250</v>
      </c>
      <c r="K9" s="56">
        <f t="shared" si="8"/>
        <v>1250</v>
      </c>
      <c r="L9" s="56">
        <f t="shared" si="8"/>
        <v>1250</v>
      </c>
      <c r="M9" s="56">
        <f t="shared" si="8"/>
        <v>1250</v>
      </c>
      <c r="N9" s="38">
        <f t="shared" si="6"/>
        <v>1250</v>
      </c>
    </row>
    <row r="10" spans="1:14" s="47" customFormat="1" x14ac:dyDescent="0.2">
      <c r="A10" s="9" t="s">
        <v>60</v>
      </c>
      <c r="B10" s="58">
        <v>5266.53</v>
      </c>
      <c r="C10" s="56">
        <f>B10</f>
        <v>5266.53</v>
      </c>
      <c r="D10" s="56">
        <f t="shared" ref="D10:M10" si="9">C10</f>
        <v>5266.53</v>
      </c>
      <c r="E10" s="56">
        <f t="shared" si="9"/>
        <v>5266.53</v>
      </c>
      <c r="F10" s="56">
        <f t="shared" si="9"/>
        <v>5266.53</v>
      </c>
      <c r="G10" s="56">
        <f t="shared" si="9"/>
        <v>5266.53</v>
      </c>
      <c r="H10" s="56">
        <f t="shared" si="9"/>
        <v>5266.53</v>
      </c>
      <c r="I10" s="56">
        <f t="shared" si="9"/>
        <v>5266.53</v>
      </c>
      <c r="J10" s="56">
        <f t="shared" si="9"/>
        <v>5266.53</v>
      </c>
      <c r="K10" s="56">
        <f t="shared" si="9"/>
        <v>5266.53</v>
      </c>
      <c r="L10" s="56">
        <f t="shared" si="9"/>
        <v>5266.53</v>
      </c>
      <c r="M10" s="56">
        <f t="shared" si="9"/>
        <v>5266.53</v>
      </c>
      <c r="N10" s="38">
        <f>M10</f>
        <v>5266.53</v>
      </c>
    </row>
    <row r="11" spans="1:14" ht="13.5" thickBot="1" x14ac:dyDescent="0.25">
      <c r="A11" s="26" t="s">
        <v>33</v>
      </c>
      <c r="B11" s="27">
        <f t="shared" ref="B11:M11" si="10">B12-SUM(B7:B8)</f>
        <v>7970.01</v>
      </c>
      <c r="C11" s="28">
        <f t="shared" si="10"/>
        <v>10785.81</v>
      </c>
      <c r="D11" s="28">
        <f t="shared" si="10"/>
        <v>10706.609999999999</v>
      </c>
      <c r="E11" s="28">
        <f t="shared" si="10"/>
        <v>10897.409999999998</v>
      </c>
      <c r="F11" s="28">
        <f t="shared" si="10"/>
        <v>10898.209999999997</v>
      </c>
      <c r="G11" s="28">
        <f t="shared" si="10"/>
        <v>10780.009999999997</v>
      </c>
      <c r="H11" s="28">
        <f t="shared" si="10"/>
        <v>10780.759999999997</v>
      </c>
      <c r="I11" s="28">
        <f t="shared" si="10"/>
        <v>10781.509999999997</v>
      </c>
      <c r="J11" s="28">
        <f t="shared" si="10"/>
        <v>10472.259999999997</v>
      </c>
      <c r="K11" s="28">
        <f t="shared" si="10"/>
        <v>10407.959999999997</v>
      </c>
      <c r="L11" s="28">
        <f t="shared" si="10"/>
        <v>10408.659999999998</v>
      </c>
      <c r="M11" s="31">
        <f t="shared" si="10"/>
        <v>10234.359999999999</v>
      </c>
      <c r="N11" s="29">
        <f t="shared" si="6"/>
        <v>10234.359999999999</v>
      </c>
    </row>
    <row r="12" spans="1:14" x14ac:dyDescent="0.2">
      <c r="A12" s="32" t="s">
        <v>15</v>
      </c>
      <c r="B12" s="37">
        <f t="shared" ref="B12:M12" si="11">B3+B6</f>
        <v>9313.7000000000007</v>
      </c>
      <c r="C12" s="36">
        <f t="shared" si="11"/>
        <v>12139.5</v>
      </c>
      <c r="D12" s="36">
        <f t="shared" si="11"/>
        <v>12020.3</v>
      </c>
      <c r="E12" s="36">
        <f t="shared" si="11"/>
        <v>12221.099999999999</v>
      </c>
      <c r="F12" s="22">
        <f t="shared" si="11"/>
        <v>12221.899999999998</v>
      </c>
      <c r="G12" s="36">
        <f t="shared" si="11"/>
        <v>12073.699999999997</v>
      </c>
      <c r="H12" s="36">
        <f t="shared" si="11"/>
        <v>12074.449999999997</v>
      </c>
      <c r="I12" s="36">
        <f t="shared" si="11"/>
        <v>12075.199999999997</v>
      </c>
      <c r="J12" s="36">
        <f t="shared" si="11"/>
        <v>11725.949999999997</v>
      </c>
      <c r="K12" s="36">
        <f t="shared" si="11"/>
        <v>11661.649999999998</v>
      </c>
      <c r="L12" s="36">
        <f t="shared" si="11"/>
        <v>11662.349999999999</v>
      </c>
      <c r="M12" s="39">
        <f t="shared" si="11"/>
        <v>11438.05</v>
      </c>
      <c r="N12" s="38">
        <f t="shared" si="6"/>
        <v>11438.05</v>
      </c>
    </row>
    <row r="13" spans="1:14" ht="13.5" thickBot="1" x14ac:dyDescent="0.25">
      <c r="A13" s="32"/>
      <c r="B13" s="35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15"/>
      <c r="N13" s="38"/>
    </row>
    <row r="14" spans="1:14" ht="13.5" thickBot="1" x14ac:dyDescent="0.25">
      <c r="A14" s="1" t="s">
        <v>16</v>
      </c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16"/>
      <c r="N14" s="20"/>
    </row>
    <row r="15" spans="1:14" x14ac:dyDescent="0.2">
      <c r="A15" s="32" t="s">
        <v>18</v>
      </c>
      <c r="B15" s="33">
        <v>210</v>
      </c>
      <c r="C15" s="33">
        <v>420</v>
      </c>
      <c r="D15" s="33">
        <v>210</v>
      </c>
      <c r="E15" s="33">
        <v>210</v>
      </c>
      <c r="F15" s="33"/>
      <c r="G15" s="43"/>
      <c r="H15" s="43"/>
      <c r="I15" s="44"/>
      <c r="J15" s="43"/>
      <c r="K15" s="43"/>
      <c r="L15" s="43"/>
      <c r="M15" s="45"/>
      <c r="N15" s="38">
        <f t="shared" si="3"/>
        <v>1050</v>
      </c>
    </row>
    <row r="16" spans="1:14" x14ac:dyDescent="0.2">
      <c r="A16" s="32" t="s">
        <v>19</v>
      </c>
      <c r="B16" s="42">
        <v>50</v>
      </c>
      <c r="C16" s="43"/>
      <c r="D16" s="43">
        <v>30</v>
      </c>
      <c r="E16" s="43"/>
      <c r="F16" s="43"/>
      <c r="G16" s="43"/>
      <c r="H16" s="43"/>
      <c r="I16" s="44"/>
      <c r="J16" s="43"/>
      <c r="K16" s="43"/>
      <c r="L16" s="43"/>
      <c r="M16" s="45"/>
      <c r="N16" s="38">
        <f t="shared" si="3"/>
        <v>80</v>
      </c>
    </row>
    <row r="17" spans="1:14" x14ac:dyDescent="0.2">
      <c r="A17" s="32" t="s">
        <v>31</v>
      </c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5"/>
      <c r="N17" s="38">
        <f t="shared" si="3"/>
        <v>0</v>
      </c>
    </row>
    <row r="18" spans="1:14" x14ac:dyDescent="0.2">
      <c r="A18" s="32" t="s">
        <v>40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5"/>
      <c r="N18" s="38">
        <f t="shared" si="3"/>
        <v>0</v>
      </c>
    </row>
    <row r="19" spans="1:14" s="47" customFormat="1" x14ac:dyDescent="0.2">
      <c r="A19" s="9" t="s">
        <v>45</v>
      </c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50"/>
      <c r="N19" s="38">
        <f t="shared" si="3"/>
        <v>0</v>
      </c>
    </row>
    <row r="20" spans="1:14" x14ac:dyDescent="0.2">
      <c r="A20" s="32" t="s">
        <v>20</v>
      </c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5"/>
      <c r="N20" s="38">
        <f t="shared" si="3"/>
        <v>0</v>
      </c>
    </row>
    <row r="21" spans="1:14" x14ac:dyDescent="0.2">
      <c r="A21" s="32" t="s">
        <v>39</v>
      </c>
      <c r="B21" s="77">
        <v>0.78</v>
      </c>
      <c r="C21" s="68">
        <v>0.8</v>
      </c>
      <c r="D21" s="68">
        <v>0.8</v>
      </c>
      <c r="E21" s="68">
        <v>0.8</v>
      </c>
      <c r="F21" s="68">
        <v>0.8</v>
      </c>
      <c r="G21" s="68">
        <v>0.8</v>
      </c>
      <c r="H21" s="68">
        <v>0.75</v>
      </c>
      <c r="I21" s="68">
        <v>0.75</v>
      </c>
      <c r="J21" s="68">
        <v>0.75</v>
      </c>
      <c r="K21" s="68">
        <v>0.7</v>
      </c>
      <c r="L21" s="68">
        <v>0.7</v>
      </c>
      <c r="M21" s="68">
        <v>0.7</v>
      </c>
      <c r="N21" s="38">
        <f t="shared" si="3"/>
        <v>9.129999999999999</v>
      </c>
    </row>
    <row r="22" spans="1:14" x14ac:dyDescent="0.2">
      <c r="A22" s="9" t="s">
        <v>59</v>
      </c>
      <c r="B22" s="48"/>
      <c r="C22" s="49">
        <v>2500</v>
      </c>
      <c r="D22" s="49"/>
      <c r="E22" s="49"/>
      <c r="F22" s="49"/>
      <c r="G22" s="49"/>
      <c r="H22" s="49"/>
      <c r="I22" s="49"/>
      <c r="J22" s="68"/>
      <c r="K22" s="68"/>
      <c r="L22" s="68"/>
      <c r="M22" s="68"/>
      <c r="N22" s="38">
        <f>SUM(B22:M22)</f>
        <v>2500</v>
      </c>
    </row>
    <row r="23" spans="1:14" ht="13.5" thickBot="1" x14ac:dyDescent="0.25">
      <c r="A23" s="32"/>
      <c r="B23" s="35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15"/>
      <c r="N23" s="38"/>
    </row>
    <row r="24" spans="1:14" ht="13.5" thickBot="1" x14ac:dyDescent="0.25">
      <c r="A24" s="1" t="s">
        <v>21</v>
      </c>
      <c r="B24" s="12"/>
      <c r="C24" s="4"/>
      <c r="D24" s="4"/>
      <c r="E24" s="4"/>
      <c r="F24" s="4"/>
      <c r="G24" s="4"/>
      <c r="H24" s="4"/>
      <c r="I24" s="4"/>
      <c r="J24" s="4"/>
      <c r="K24" s="4"/>
      <c r="L24" s="4"/>
      <c r="M24" s="16"/>
      <c r="N24" s="20"/>
    </row>
    <row r="25" spans="1:14" x14ac:dyDescent="0.2">
      <c r="A25" s="32" t="s">
        <v>22</v>
      </c>
      <c r="B25" s="42"/>
      <c r="C25" s="43"/>
      <c r="D25" s="43"/>
      <c r="E25" s="43"/>
      <c r="F25" s="43"/>
      <c r="G25" s="43"/>
      <c r="H25" s="43"/>
      <c r="I25" s="43"/>
      <c r="J25">
        <v>50</v>
      </c>
      <c r="K25" s="43"/>
      <c r="L25" s="43"/>
      <c r="M25" s="45"/>
      <c r="N25" s="38">
        <f t="shared" si="3"/>
        <v>50</v>
      </c>
    </row>
    <row r="26" spans="1:14" x14ac:dyDescent="0.2">
      <c r="A26" s="9" t="s">
        <v>29</v>
      </c>
      <c r="B26" s="42"/>
      <c r="C26" s="43"/>
      <c r="D26" s="43"/>
      <c r="E26" s="43"/>
      <c r="F26" s="43"/>
      <c r="G26" s="43"/>
      <c r="H26" s="43"/>
      <c r="I26" s="43"/>
      <c r="J26">
        <v>250</v>
      </c>
      <c r="K26" s="43"/>
      <c r="L26" s="43"/>
      <c r="M26" s="45"/>
      <c r="N26" s="38">
        <f t="shared" si="3"/>
        <v>250</v>
      </c>
    </row>
    <row r="27" spans="1:14" x14ac:dyDescent="0.2">
      <c r="A27" s="32" t="s">
        <v>23</v>
      </c>
      <c r="B27" s="42"/>
      <c r="C27" s="43"/>
      <c r="D27" s="43"/>
      <c r="E27" s="43"/>
      <c r="F27" s="43"/>
      <c r="G27" s="43">
        <v>99</v>
      </c>
      <c r="H27" s="43"/>
      <c r="I27" s="43"/>
      <c r="J27" s="43"/>
      <c r="K27" s="43"/>
      <c r="L27" s="43"/>
      <c r="M27" s="45"/>
      <c r="N27" s="38">
        <f t="shared" si="3"/>
        <v>99</v>
      </c>
    </row>
    <row r="28" spans="1:14" x14ac:dyDescent="0.2">
      <c r="A28" s="32" t="s">
        <v>44</v>
      </c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34">
        <f>N44*3.5</f>
        <v>175</v>
      </c>
      <c r="N28" s="38">
        <f t="shared" si="3"/>
        <v>175</v>
      </c>
    </row>
    <row r="29" spans="1:14" x14ac:dyDescent="0.2">
      <c r="A29" s="25" t="s">
        <v>34</v>
      </c>
      <c r="B29" s="42"/>
      <c r="C29" s="43"/>
      <c r="D29" s="33">
        <v>300</v>
      </c>
      <c r="E29" s="43"/>
      <c r="F29" s="43"/>
      <c r="G29" s="43"/>
      <c r="H29" s="43"/>
      <c r="I29" s="43"/>
      <c r="J29" s="43"/>
      <c r="K29" s="43"/>
      <c r="L29" s="43"/>
      <c r="M29" s="46"/>
      <c r="N29" s="38">
        <f t="shared" si="3"/>
        <v>300</v>
      </c>
    </row>
    <row r="30" spans="1:14" x14ac:dyDescent="0.2">
      <c r="A30" s="32" t="s">
        <v>25</v>
      </c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5"/>
      <c r="N30" s="38">
        <f t="shared" si="3"/>
        <v>0</v>
      </c>
    </row>
    <row r="31" spans="1:14" x14ac:dyDescent="0.2">
      <c r="A31" s="9" t="s">
        <v>43</v>
      </c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5"/>
      <c r="N31" s="38">
        <f>SUM(B31:M31)</f>
        <v>0</v>
      </c>
    </row>
    <row r="32" spans="1:14" x14ac:dyDescent="0.2">
      <c r="A32" s="32" t="s">
        <v>30</v>
      </c>
      <c r="B32" s="33">
        <v>5</v>
      </c>
      <c r="C32" s="33">
        <v>15</v>
      </c>
      <c r="D32" s="33">
        <v>5</v>
      </c>
      <c r="E32" s="33">
        <v>5</v>
      </c>
      <c r="F32" s="33"/>
      <c r="G32" s="43"/>
      <c r="H32" s="43"/>
      <c r="I32" s="44"/>
      <c r="J32" s="43"/>
      <c r="K32" s="43"/>
      <c r="L32" s="43"/>
      <c r="M32" s="45"/>
      <c r="N32" s="38">
        <f t="shared" si="3"/>
        <v>30</v>
      </c>
    </row>
    <row r="33" spans="1:14" x14ac:dyDescent="0.2">
      <c r="A33" s="32" t="s">
        <v>31</v>
      </c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38">
        <f t="shared" ref="N33:N37" si="12">SUM(B33:M33)</f>
        <v>0</v>
      </c>
    </row>
    <row r="34" spans="1:14" x14ac:dyDescent="0.2">
      <c r="A34" s="32" t="s">
        <v>40</v>
      </c>
      <c r="B34" s="42"/>
      <c r="C34" s="43"/>
      <c r="D34" s="43">
        <v>50</v>
      </c>
      <c r="E34" s="43"/>
      <c r="F34" s="43"/>
      <c r="G34" s="43">
        <v>50</v>
      </c>
      <c r="H34" s="43"/>
      <c r="I34" s="43"/>
      <c r="J34" s="43">
        <v>50</v>
      </c>
      <c r="K34" s="43"/>
      <c r="L34" s="43"/>
      <c r="M34" s="43">
        <v>50</v>
      </c>
      <c r="N34" s="38">
        <f t="shared" si="12"/>
        <v>200</v>
      </c>
    </row>
    <row r="35" spans="1:14" s="47" customFormat="1" x14ac:dyDescent="0.2">
      <c r="A35" s="9" t="s">
        <v>45</v>
      </c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38">
        <f t="shared" si="12"/>
        <v>0</v>
      </c>
    </row>
    <row r="36" spans="1:14" x14ac:dyDescent="0.2">
      <c r="A36" s="32" t="s">
        <v>55</v>
      </c>
      <c r="B36" s="35"/>
      <c r="C36" s="33">
        <v>70</v>
      </c>
      <c r="D36" s="33"/>
      <c r="E36" s="33"/>
      <c r="F36" s="43"/>
      <c r="G36" s="43"/>
      <c r="H36" s="43"/>
      <c r="I36" s="43"/>
      <c r="J36" s="43"/>
      <c r="K36" s="43">
        <v>65</v>
      </c>
      <c r="L36" s="43"/>
      <c r="M36" s="45"/>
      <c r="N36" s="38">
        <f t="shared" si="12"/>
        <v>135</v>
      </c>
    </row>
    <row r="37" spans="1:14" x14ac:dyDescent="0.2">
      <c r="A37" s="32" t="s">
        <v>35</v>
      </c>
      <c r="B37" s="35"/>
      <c r="C37" s="33"/>
      <c r="D37" s="33"/>
      <c r="E37" s="33"/>
      <c r="F37" s="43"/>
      <c r="G37" s="43"/>
      <c r="H37" s="43"/>
      <c r="I37" s="43"/>
      <c r="J37" s="43"/>
      <c r="K37" s="43"/>
      <c r="L37" s="43"/>
      <c r="M37" s="45"/>
      <c r="N37" s="38">
        <f t="shared" si="12"/>
        <v>0</v>
      </c>
    </row>
    <row r="38" spans="1:14" x14ac:dyDescent="0.2">
      <c r="A38" s="32" t="s">
        <v>42</v>
      </c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5"/>
      <c r="N38" s="38">
        <f>SUM(B38:M38)</f>
        <v>0</v>
      </c>
    </row>
    <row r="39" spans="1:14" x14ac:dyDescent="0.2">
      <c r="A39" s="32"/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5"/>
      <c r="N39" s="38"/>
    </row>
    <row r="40" spans="1:14" x14ac:dyDescent="0.2">
      <c r="A40" s="8" t="s">
        <v>28</v>
      </c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5"/>
      <c r="N40" s="38">
        <f>SUM(N41:N42)</f>
        <v>25</v>
      </c>
    </row>
    <row r="41" spans="1:14" x14ac:dyDescent="0.2">
      <c r="A41" s="9" t="s">
        <v>56</v>
      </c>
      <c r="B41" s="42">
        <v>5</v>
      </c>
      <c r="C41" s="43">
        <v>10</v>
      </c>
      <c r="D41" s="43">
        <v>5</v>
      </c>
      <c r="E41" s="43">
        <v>5</v>
      </c>
      <c r="F41" s="43"/>
      <c r="G41" s="43"/>
      <c r="H41" s="43"/>
      <c r="I41" s="43"/>
      <c r="J41" s="43"/>
      <c r="K41" s="43"/>
      <c r="L41" s="43"/>
      <c r="M41" s="45"/>
      <c r="N41" s="38">
        <f>SUM(B41:M41)</f>
        <v>25</v>
      </c>
    </row>
    <row r="42" spans="1:14" ht="13.5" thickBot="1" x14ac:dyDescent="0.25">
      <c r="A42" s="2"/>
      <c r="B42" s="13"/>
      <c r="C42" s="5"/>
      <c r="D42" s="5"/>
      <c r="E42" s="5"/>
      <c r="F42" s="5"/>
      <c r="G42" s="5"/>
      <c r="H42" s="5"/>
      <c r="I42" s="5"/>
      <c r="J42" s="5"/>
      <c r="K42" s="5"/>
      <c r="L42" s="5"/>
      <c r="M42" s="17"/>
      <c r="N42" s="7"/>
    </row>
    <row r="43" spans="1:14" ht="13.5" thickTop="1" x14ac:dyDescent="0.2"/>
    <row r="44" spans="1:14" x14ac:dyDescent="0.2">
      <c r="A44" s="47" t="s">
        <v>57</v>
      </c>
      <c r="B44" s="44">
        <v>20</v>
      </c>
      <c r="C44" s="44">
        <v>5</v>
      </c>
      <c r="D44" s="44">
        <v>5</v>
      </c>
      <c r="E44" s="44">
        <v>5</v>
      </c>
      <c r="F44" s="44"/>
      <c r="G44" s="44">
        <v>10</v>
      </c>
      <c r="H44" s="44"/>
      <c r="I44" s="44"/>
      <c r="J44" s="44">
        <v>5</v>
      </c>
      <c r="K44" s="44"/>
      <c r="L44" s="44"/>
      <c r="M44" s="44"/>
      <c r="N44" s="10">
        <f>SUM(B44:M44)</f>
        <v>50</v>
      </c>
    </row>
    <row r="45" spans="1:14" x14ac:dyDescent="0.2">
      <c r="B45" s="44"/>
      <c r="C45" s="44"/>
      <c r="D45" s="44"/>
      <c r="E45" s="44"/>
      <c r="F45" s="44"/>
      <c r="G45" s="44"/>
      <c r="H45" s="44"/>
      <c r="I45" s="44"/>
      <c r="J45" s="43"/>
      <c r="K45" s="44"/>
      <c r="L45" s="44"/>
      <c r="M45" s="44"/>
      <c r="N45" s="10"/>
    </row>
    <row r="46" spans="1:14" x14ac:dyDescent="0.2">
      <c r="B46" s="44"/>
      <c r="C46" s="44"/>
      <c r="D46" s="44"/>
      <c r="E46" s="44"/>
      <c r="F46" s="44"/>
      <c r="G46" s="44"/>
      <c r="H46" s="44"/>
      <c r="I46" s="44"/>
      <c r="J46" s="43"/>
      <c r="K46" s="44"/>
      <c r="L46" s="44"/>
      <c r="M46" s="44"/>
      <c r="N46" s="10"/>
    </row>
    <row r="49" spans="1:2" s="41" customFormat="1" ht="13.5" hidden="1" customHeight="1" thickTop="1" x14ac:dyDescent="0.2">
      <c r="A49" s="41" t="s">
        <v>36</v>
      </c>
      <c r="B49" s="74">
        <v>9062.92</v>
      </c>
    </row>
    <row r="50" spans="1:2" ht="12.75" hidden="1" customHeight="1" x14ac:dyDescent="0.2">
      <c r="A50" t="s">
        <v>37</v>
      </c>
      <c r="B50" s="47">
        <v>907.17</v>
      </c>
    </row>
    <row r="51" spans="1:2" ht="12.75" hidden="1" customHeight="1" x14ac:dyDescent="0.2">
      <c r="A51" t="s">
        <v>38</v>
      </c>
      <c r="B51" s="47">
        <v>396.52</v>
      </c>
    </row>
    <row r="52" spans="1:2" s="47" customFormat="1" ht="12.75" hidden="1" customHeight="1" x14ac:dyDescent="0.2">
      <c r="A52" s="47" t="s">
        <v>54</v>
      </c>
      <c r="B52" s="47">
        <v>1250</v>
      </c>
    </row>
  </sheetData>
  <mergeCells count="1">
    <mergeCell ref="A1:N1"/>
  </mergeCells>
  <hyperlinks>
    <hyperlink ref="A29" r:id="rId1" display="www.ksaacf.org" xr:uid="{00000000-0004-0000-0100-000000000000}"/>
  </hyperlinks>
  <printOptions horizontalCentered="1" verticalCentered="1" gridLines="1"/>
  <pageMargins left="0.25" right="0.25" top="0" bottom="0" header="0.5" footer="0.5"/>
  <pageSetup orientation="landscape" horizontalDpi="200" verticalDpi="200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2618C-1EAA-43D9-8191-D838D50599EF}">
  <dimension ref="A1:D9"/>
  <sheetViews>
    <sheetView workbookViewId="0"/>
  </sheetViews>
  <sheetFormatPr defaultRowHeight="12.75" x14ac:dyDescent="0.2"/>
  <cols>
    <col min="1" max="1" width="18.140625" style="89" customWidth="1"/>
    <col min="2" max="2" width="10.28515625" style="88" bestFit="1" customWidth="1"/>
    <col min="3" max="16384" width="9.140625" style="89"/>
  </cols>
  <sheetData>
    <row r="1" spans="1:4" s="86" customFormat="1" x14ac:dyDescent="0.2">
      <c r="A1" s="92" t="s">
        <v>62</v>
      </c>
      <c r="B1" s="93" t="s">
        <v>64</v>
      </c>
      <c r="C1" s="92" t="s">
        <v>63</v>
      </c>
      <c r="D1" s="92" t="s">
        <v>68</v>
      </c>
    </row>
    <row r="2" spans="1:4" x14ac:dyDescent="0.2">
      <c r="A2" s="87" t="s">
        <v>65</v>
      </c>
      <c r="B2" s="88">
        <v>1000</v>
      </c>
      <c r="C2" s="98">
        <v>41121</v>
      </c>
      <c r="D2" s="87" t="s">
        <v>69</v>
      </c>
    </row>
    <row r="3" spans="1:4" x14ac:dyDescent="0.2">
      <c r="A3" s="87" t="s">
        <v>66</v>
      </c>
      <c r="B3" s="90">
        <v>50</v>
      </c>
      <c r="C3" s="91">
        <v>44673</v>
      </c>
    </row>
    <row r="4" spans="1:4" x14ac:dyDescent="0.2">
      <c r="A4" s="87" t="s">
        <v>67</v>
      </c>
      <c r="B4" s="88">
        <v>100</v>
      </c>
      <c r="C4" s="91">
        <v>44674</v>
      </c>
    </row>
    <row r="5" spans="1:4" x14ac:dyDescent="0.2">
      <c r="A5" s="87" t="s">
        <v>71</v>
      </c>
      <c r="B5" s="88">
        <v>100</v>
      </c>
      <c r="C5" s="91">
        <v>44674</v>
      </c>
    </row>
    <row r="8" spans="1:4" x14ac:dyDescent="0.2">
      <c r="A8" s="94"/>
      <c r="B8" s="95"/>
      <c r="C8" s="94"/>
    </row>
    <row r="9" spans="1:4" s="96" customFormat="1" x14ac:dyDescent="0.2">
      <c r="A9" s="96" t="s">
        <v>61</v>
      </c>
      <c r="B9" s="97">
        <f>SUM(B2:B8)</f>
        <v>1250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KSAACF</vt:lpstr>
      <vt:lpstr>KSAACF Projected Budget</vt:lpstr>
      <vt:lpstr>LE Celestial Monument</vt:lpstr>
    </vt:vector>
  </TitlesOfParts>
  <Company>A.E.K.D.B.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L. Patch</dc:creator>
  <cp:lastModifiedBy>Richard Patch</cp:lastModifiedBy>
  <cp:lastPrinted>2008-03-05T20:43:13Z</cp:lastPrinted>
  <dcterms:created xsi:type="dcterms:W3CDTF">2001-09-06T23:27:07Z</dcterms:created>
  <dcterms:modified xsi:type="dcterms:W3CDTF">2025-01-04T15:13:50Z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